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488" windowWidth="15360" windowHeight="9036" tabRatio="901" activeTab="3"/>
  </bookViews>
  <sheets>
    <sheet name="DA 20 FGNJI" sheetId="1" r:id="rId1"/>
    <sheet name="DA 20 FGNQA" sheetId="2" r:id="rId2"/>
    <sheet name="DA 20 FGNJG" sheetId="3" r:id="rId3"/>
    <sheet name="PA 28 FHLEM" sheetId="9" r:id="rId4"/>
    <sheet name="SR 20  FGXYP" sheetId="5" r:id="rId5"/>
    <sheet name="DA 40 NG FHOBB" sheetId="6" r:id="rId6"/>
    <sheet name="DA 40 FGNJZ" sheetId="7" r:id="rId7"/>
    <sheet name="DA 40 FGNJM" sheetId="10" r:id="rId8"/>
  </sheets>
  <externalReferences>
    <externalReference r:id="rId9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Z_5D1362B7_C685_4A82_A04B_1AA15BC8235B_.wvu.PrintArea" localSheetId="2" hidden="1">'DA 20 FGNJG'!$A$1:$J$45</definedName>
    <definedName name="Z_5D1362B7_C685_4A82_A04B_1AA15BC8235B_.wvu.PrintArea" localSheetId="0" hidden="1">'DA 20 FGNJI'!$A$1:$J$45</definedName>
    <definedName name="Z_5D1362B7_C685_4A82_A04B_1AA15BC8235B_.wvu.PrintArea" localSheetId="1" hidden="1">'DA 20 FGNQA'!$A$1:$J$45</definedName>
    <definedName name="Z_5D1362B7_C685_4A82_A04B_1AA15BC8235B_.wvu.PrintArea" localSheetId="7" hidden="1">'DA 40 FGNJM'!$A$1:$J$47</definedName>
    <definedName name="Z_5D1362B7_C685_4A82_A04B_1AA15BC8235B_.wvu.PrintArea" localSheetId="6" hidden="1">'DA 40 FGNJZ'!$A$1:$J$47</definedName>
    <definedName name="Z_5D1362B7_C685_4A82_A04B_1AA15BC8235B_.wvu.PrintArea" localSheetId="5" hidden="1">'DA 40 NG FHOBB'!$A$1:$J$48</definedName>
    <definedName name="Z_5D1362B7_C685_4A82_A04B_1AA15BC8235B_.wvu.PrintArea" localSheetId="4" hidden="1">'SR 20  FGXYP'!$A$1:$J$46</definedName>
    <definedName name="Z_5D1362B7_C685_4A82_A04B_1AA15BC8235B_.wvu.Rows" localSheetId="2" hidden="1">'DA 20 FGNJG'!$3:$3</definedName>
    <definedName name="Z_5D1362B7_C685_4A82_A04B_1AA15BC8235B_.wvu.Rows" localSheetId="0" hidden="1">'DA 20 FGNJI'!$3:$3</definedName>
    <definedName name="Z_5D1362B7_C685_4A82_A04B_1AA15BC8235B_.wvu.Rows" localSheetId="1" hidden="1">'DA 20 FGNQA'!$3:$3</definedName>
    <definedName name="Z_5D1362B7_C685_4A82_A04B_1AA15BC8235B_.wvu.Rows" localSheetId="7" hidden="1">'DA 40 FGNJM'!$3:$3</definedName>
    <definedName name="Z_5D1362B7_C685_4A82_A04B_1AA15BC8235B_.wvu.Rows" localSheetId="6" hidden="1">'DA 40 FGNJZ'!$3:$3</definedName>
    <definedName name="Z_5D1362B7_C685_4A82_A04B_1AA15BC8235B_.wvu.Rows" localSheetId="5" hidden="1">'DA 40 NG FHOBB'!$3:$3</definedName>
    <definedName name="Z_5D1362B7_C685_4A82_A04B_1AA15BC8235B_.wvu.Rows" localSheetId="4" hidden="1">'SR 20  FGXYP'!$3:$3</definedName>
    <definedName name="_xlnm.Print_Area" localSheetId="2">'DA 20 FGNJG'!$A$1:$J$45</definedName>
    <definedName name="_xlnm.Print_Area" localSheetId="0">'DA 20 FGNJI'!$A$1:$J$45</definedName>
    <definedName name="_xlnm.Print_Area" localSheetId="1">'DA 20 FGNQA'!$A$1:$J$45</definedName>
    <definedName name="_xlnm.Print_Area" localSheetId="7">'DA 40 FGNJM'!$A$1:$J$47</definedName>
    <definedName name="_xlnm.Print_Area" localSheetId="6">'DA 40 FGNJZ'!$A$1:$J$47</definedName>
    <definedName name="_xlnm.Print_Area" localSheetId="5">'DA 40 NG FHOBB'!$A$1:$J$48</definedName>
    <definedName name="_xlnm.Print_Area" localSheetId="3">'PA 28 FHLEM'!$A$1:$J$47</definedName>
    <definedName name="_xlnm.Print_Area" localSheetId="4">'SR 20  FGXYP'!$A$1:$J$46</definedName>
  </definedNames>
  <calcPr calcId="145621"/>
  <customWorkbookViews>
    <customWorkbookView name="____ - Affichage personnalisé" guid="{5D1362B7-C685-4A82-A04B-1AA15BC8235B}" mergeInterval="0" personalView="1" maximized="1" windowWidth="1916" windowHeight="805" tabRatio="901" activeSheetId="5"/>
  </customWorkbookViews>
</workbook>
</file>

<file path=xl/calcChain.xml><?xml version="1.0" encoding="utf-8"?>
<calcChain xmlns="http://schemas.openxmlformats.org/spreadsheetml/2006/main">
  <c r="E9" i="10" l="1"/>
  <c r="D5" i="10"/>
  <c r="D59" i="10"/>
  <c r="D58" i="10"/>
  <c r="D57" i="10"/>
  <c r="D56" i="10"/>
  <c r="D55" i="10"/>
  <c r="D54" i="10"/>
  <c r="D53" i="10"/>
  <c r="D52" i="10"/>
  <c r="D51" i="10"/>
  <c r="C14" i="10"/>
  <c r="B14" i="10"/>
  <c r="J13" i="10"/>
  <c r="H13" i="10"/>
  <c r="D13" i="10"/>
  <c r="E13" i="10" s="1"/>
  <c r="E11" i="10" s="1"/>
  <c r="I10" i="10"/>
  <c r="C10" i="10"/>
  <c r="C11" i="10" s="1"/>
  <c r="C12" i="10"/>
  <c r="I9" i="10"/>
  <c r="B9" i="10"/>
  <c r="I8" i="10"/>
  <c r="E8" i="10"/>
  <c r="I7" i="10"/>
  <c r="E7" i="10"/>
  <c r="I6" i="10"/>
  <c r="E6" i="10"/>
  <c r="D5" i="1"/>
  <c r="E10" i="10"/>
  <c r="D10" i="10" s="1"/>
  <c r="D5" i="5"/>
  <c r="D59" i="9"/>
  <c r="D58" i="9"/>
  <c r="D57" i="9"/>
  <c r="D56" i="9"/>
  <c r="D55" i="9"/>
  <c r="D54" i="9"/>
  <c r="D53" i="9"/>
  <c r="D52" i="9"/>
  <c r="D51" i="9"/>
  <c r="C14" i="9"/>
  <c r="B14" i="9"/>
  <c r="J13" i="9"/>
  <c r="H13" i="9"/>
  <c r="D13" i="9"/>
  <c r="E13" i="9" s="1"/>
  <c r="I10" i="9"/>
  <c r="C10" i="9"/>
  <c r="C11" i="9"/>
  <c r="I9" i="9"/>
  <c r="E9" i="9"/>
  <c r="B9" i="9"/>
  <c r="I8" i="9"/>
  <c r="E8" i="9"/>
  <c r="I7" i="9"/>
  <c r="E7" i="9"/>
  <c r="I6" i="9"/>
  <c r="E6" i="9"/>
  <c r="E5" i="9"/>
  <c r="E10" i="9" s="1"/>
  <c r="C12" i="9"/>
  <c r="E6" i="7"/>
  <c r="E10" i="7" s="1"/>
  <c r="I6" i="7"/>
  <c r="E7" i="7"/>
  <c r="I7" i="7"/>
  <c r="E8" i="7"/>
  <c r="I8" i="7"/>
  <c r="B9" i="7"/>
  <c r="E9" i="7"/>
  <c r="I9" i="7"/>
  <c r="C10" i="7"/>
  <c r="C11" i="7" s="1"/>
  <c r="I10" i="7"/>
  <c r="D13" i="7"/>
  <c r="E13" i="7" s="1"/>
  <c r="H13" i="7"/>
  <c r="J13" i="7"/>
  <c r="B14" i="7"/>
  <c r="C14" i="7"/>
  <c r="D51" i="7"/>
  <c r="D52" i="7"/>
  <c r="D53" i="7"/>
  <c r="D54" i="7"/>
  <c r="D55" i="7"/>
  <c r="D56" i="7"/>
  <c r="D57" i="7"/>
  <c r="D58" i="7"/>
  <c r="D59" i="7"/>
  <c r="E5" i="6"/>
  <c r="E6" i="6"/>
  <c r="I6" i="6"/>
  <c r="E7" i="6"/>
  <c r="E11" i="6" s="1"/>
  <c r="I7" i="6"/>
  <c r="E8" i="6"/>
  <c r="I8" i="6"/>
  <c r="E9" i="6"/>
  <c r="I9" i="6"/>
  <c r="B10" i="6"/>
  <c r="E10" i="6"/>
  <c r="I10" i="6"/>
  <c r="C11" i="6"/>
  <c r="C12" i="6" s="1"/>
  <c r="C13" i="6"/>
  <c r="I11" i="6"/>
  <c r="D14" i="6"/>
  <c r="E14" i="6"/>
  <c r="H14" i="6"/>
  <c r="J14" i="6"/>
  <c r="B15" i="6"/>
  <c r="C15" i="6"/>
  <c r="D52" i="6"/>
  <c r="D53" i="6"/>
  <c r="D54" i="6"/>
  <c r="D55" i="6"/>
  <c r="D56" i="6"/>
  <c r="D57" i="6"/>
  <c r="D58" i="6"/>
  <c r="D59" i="6"/>
  <c r="D60" i="6"/>
  <c r="E6" i="5"/>
  <c r="E10" i="5" s="1"/>
  <c r="I6" i="5"/>
  <c r="E7" i="5"/>
  <c r="I7" i="5"/>
  <c r="E8" i="5"/>
  <c r="I8" i="5"/>
  <c r="B9" i="5"/>
  <c r="E9" i="5"/>
  <c r="I9" i="5"/>
  <c r="C10" i="5"/>
  <c r="C12" i="5"/>
  <c r="I10" i="5"/>
  <c r="D13" i="5"/>
  <c r="E13" i="5"/>
  <c r="H13" i="5"/>
  <c r="J13" i="5"/>
  <c r="B14" i="5"/>
  <c r="C14" i="5"/>
  <c r="C51" i="5"/>
  <c r="C52" i="5"/>
  <c r="C53" i="5"/>
  <c r="D53" i="5" s="1"/>
  <c r="C54" i="5"/>
  <c r="C55" i="5"/>
  <c r="C56" i="5"/>
  <c r="B57" i="5"/>
  <c r="C57" i="5"/>
  <c r="D57" i="5" s="1"/>
  <c r="C58" i="5"/>
  <c r="C66" i="5"/>
  <c r="E66" i="5"/>
  <c r="B51" i="5" s="1"/>
  <c r="D51" i="5" s="1"/>
  <c r="C67" i="5"/>
  <c r="E67" i="5"/>
  <c r="B52" i="5" s="1"/>
  <c r="D52" i="5" s="1"/>
  <c r="C68" i="5"/>
  <c r="E68" i="5"/>
  <c r="B53" i="5" s="1"/>
  <c r="C69" i="5"/>
  <c r="E69" i="5"/>
  <c r="B54" i="5" s="1"/>
  <c r="C70" i="5"/>
  <c r="E70" i="5"/>
  <c r="B55" i="5"/>
  <c r="D55" i="5"/>
  <c r="C71" i="5"/>
  <c r="E71" i="5"/>
  <c r="B56" i="5" s="1"/>
  <c r="D56" i="5" s="1"/>
  <c r="C72" i="5"/>
  <c r="E72" i="5"/>
  <c r="C73" i="5"/>
  <c r="E73" i="5"/>
  <c r="B58" i="5"/>
  <c r="D58" i="5"/>
  <c r="D76" i="5"/>
  <c r="D77" i="5"/>
  <c r="D78" i="5"/>
  <c r="D79" i="5"/>
  <c r="D5" i="3"/>
  <c r="E6" i="3"/>
  <c r="E9" i="3" s="1"/>
  <c r="I6" i="3"/>
  <c r="E7" i="3"/>
  <c r="I7" i="3"/>
  <c r="E8" i="3"/>
  <c r="I8" i="3"/>
  <c r="C9" i="3"/>
  <c r="C11" i="3"/>
  <c r="I9" i="3"/>
  <c r="D12" i="3"/>
  <c r="E12" i="3"/>
  <c r="H12" i="3"/>
  <c r="J12" i="3"/>
  <c r="B13" i="3"/>
  <c r="C13" i="3"/>
  <c r="D50" i="3"/>
  <c r="D51" i="3"/>
  <c r="D52" i="3"/>
  <c r="D53" i="3"/>
  <c r="D54" i="3"/>
  <c r="D5" i="2"/>
  <c r="E6" i="2"/>
  <c r="I6" i="2"/>
  <c r="E7" i="2"/>
  <c r="I7" i="2"/>
  <c r="E8" i="2"/>
  <c r="E9" i="2" s="1"/>
  <c r="I8" i="2"/>
  <c r="C9" i="2"/>
  <c r="C11" i="2"/>
  <c r="I9" i="2"/>
  <c r="D12" i="2"/>
  <c r="E12" i="2"/>
  <c r="H12" i="2"/>
  <c r="J12" i="2"/>
  <c r="B13" i="2"/>
  <c r="C13" i="2"/>
  <c r="D50" i="2"/>
  <c r="D51" i="2"/>
  <c r="D52" i="2"/>
  <c r="D53" i="2"/>
  <c r="D54" i="2"/>
  <c r="E6" i="1"/>
  <c r="E9" i="1" s="1"/>
  <c r="I6" i="1"/>
  <c r="E7" i="1"/>
  <c r="I7" i="1"/>
  <c r="E8" i="1"/>
  <c r="I8" i="1"/>
  <c r="C9" i="1"/>
  <c r="C10" i="1" s="1"/>
  <c r="C11" i="1"/>
  <c r="I9" i="1"/>
  <c r="D12" i="1"/>
  <c r="E12" i="1" s="1"/>
  <c r="H12" i="1"/>
  <c r="J12" i="1"/>
  <c r="B13" i="1"/>
  <c r="C13" i="1"/>
  <c r="D50" i="1"/>
  <c r="D51" i="1"/>
  <c r="D52" i="1"/>
  <c r="D53" i="1"/>
  <c r="D54" i="1"/>
  <c r="C11" i="5"/>
  <c r="C10" i="3"/>
  <c r="C10" i="2"/>
  <c r="E10" i="3" l="1"/>
  <c r="D10" i="3" s="1"/>
  <c r="E11" i="3"/>
  <c r="D11" i="3" s="1"/>
  <c r="D9" i="3"/>
  <c r="E12" i="7"/>
  <c r="D12" i="7" s="1"/>
  <c r="E11" i="7"/>
  <c r="D11" i="7" s="1"/>
  <c r="D10" i="7"/>
  <c r="E11" i="5"/>
  <c r="D11" i="5" s="1"/>
  <c r="E12" i="5"/>
  <c r="D12" i="5" s="1"/>
  <c r="D10" i="5"/>
  <c r="E11" i="9"/>
  <c r="D11" i="9" s="1"/>
  <c r="D10" i="9"/>
  <c r="E12" i="9"/>
  <c r="D12" i="9" s="1"/>
  <c r="D11" i="10"/>
  <c r="D9" i="1"/>
  <c r="E10" i="1"/>
  <c r="D10" i="1" s="1"/>
  <c r="E11" i="1"/>
  <c r="D11" i="1" s="1"/>
  <c r="E11" i="2"/>
  <c r="D11" i="2" s="1"/>
  <c r="E10" i="2"/>
  <c r="D10" i="2" s="1"/>
  <c r="D9" i="2"/>
  <c r="D54" i="5"/>
  <c r="D11" i="6"/>
  <c r="E12" i="6"/>
  <c r="D12" i="6" s="1"/>
  <c r="E13" i="6"/>
  <c r="D13" i="6" s="1"/>
  <c r="E12" i="10"/>
  <c r="D12" i="10" s="1"/>
  <c r="C12" i="7"/>
</calcChain>
</file>

<file path=xl/sharedStrings.xml><?xml version="1.0" encoding="utf-8"?>
<sst xmlns="http://schemas.openxmlformats.org/spreadsheetml/2006/main" count="377" uniqueCount="80">
  <si>
    <t>Masse (Kg)</t>
  </si>
  <si>
    <t>Bras de levier (M)</t>
  </si>
  <si>
    <t>Places avant</t>
  </si>
  <si>
    <t>Bagages</t>
  </si>
  <si>
    <t>Moment (m.Kg)</t>
  </si>
  <si>
    <t>Cases à remplir</t>
  </si>
  <si>
    <t>Réservoir</t>
  </si>
  <si>
    <t>Données enveloppe</t>
  </si>
  <si>
    <t>Places arrière</t>
  </si>
  <si>
    <t>pouces</t>
  </si>
  <si>
    <t>livres</t>
  </si>
  <si>
    <t>kilos</t>
  </si>
  <si>
    <t>m</t>
  </si>
  <si>
    <t>pax av</t>
  </si>
  <si>
    <t>pax ar</t>
  </si>
  <si>
    <t>bag</t>
  </si>
  <si>
    <t>fuel</t>
  </si>
  <si>
    <t>Masse atterrissage</t>
  </si>
  <si>
    <t>Masse zero fuel</t>
  </si>
  <si>
    <t>mètres</t>
  </si>
  <si>
    <t>Carburant</t>
  </si>
  <si>
    <t>kg</t>
  </si>
  <si>
    <t>litres</t>
  </si>
  <si>
    <t>Bras de levier (m)</t>
  </si>
  <si>
    <t>Masse décollage</t>
  </si>
  <si>
    <t>Délestage étape</t>
  </si>
  <si>
    <t>Calcul centrage</t>
  </si>
  <si>
    <t>USG</t>
  </si>
  <si>
    <t>Conversions</t>
  </si>
  <si>
    <t>Languette = 13 USG</t>
  </si>
  <si>
    <t>Maxi = 2 x 28 USG</t>
  </si>
  <si>
    <t xml:space="preserve">Départ : </t>
  </si>
  <si>
    <t>Arrivée :</t>
  </si>
  <si>
    <t xml:space="preserve">Aérodromes </t>
  </si>
  <si>
    <t xml:space="preserve">Avion vide       </t>
  </si>
  <si>
    <t>1361 maxi</t>
  </si>
  <si>
    <t>1315 maxi</t>
  </si>
  <si>
    <t xml:space="preserve">          Essence = 212 litres utilisables soit 56 USG</t>
  </si>
  <si>
    <t xml:space="preserve">       Délestage</t>
  </si>
  <si>
    <t>Temps de vol en heure</t>
  </si>
  <si>
    <t>Récapitulatif chargement</t>
  </si>
  <si>
    <t>Seules les cellules jaunes sont modifiables, directement ou par les curseurs accolés</t>
  </si>
  <si>
    <t xml:space="preserve">DA 20  </t>
  </si>
  <si>
    <t>F GNJI</t>
  </si>
  <si>
    <t>750  maxi</t>
  </si>
  <si>
    <t>F GNQA</t>
  </si>
  <si>
    <t>F GNJG</t>
  </si>
  <si>
    <t xml:space="preserve">SR 20         </t>
  </si>
  <si>
    <t>F GXYP</t>
  </si>
  <si>
    <t>DA 40</t>
  </si>
  <si>
    <t>1150 maxi</t>
  </si>
  <si>
    <t xml:space="preserve">          Essence = 106 litres utilisables soit 28 USG</t>
  </si>
  <si>
    <t xml:space="preserve">          Essence = 74 litres utilisables  = 19,5 USG</t>
  </si>
  <si>
    <t xml:space="preserve">        Essence = 74 litres utilisables  = 19,5 USG</t>
  </si>
  <si>
    <t>Pesée du 13/04/2012</t>
  </si>
  <si>
    <t>F GNJZ</t>
  </si>
  <si>
    <t>DA 40 NG</t>
  </si>
  <si>
    <t>F HOBB</t>
  </si>
  <si>
    <t>Pesée du 28/03/2012</t>
  </si>
  <si>
    <t>1280 maxi</t>
  </si>
  <si>
    <t>1216 normal</t>
  </si>
  <si>
    <t>Av</t>
  </si>
  <si>
    <t>Ext</t>
  </si>
  <si>
    <t>Masse zero fuel maxi</t>
  </si>
  <si>
    <t xml:space="preserve">Bagages </t>
  </si>
  <si>
    <t>Bagages AR</t>
  </si>
  <si>
    <t>Maxi = 2 x 14 USG</t>
  </si>
  <si>
    <t>PA 28</t>
  </si>
  <si>
    <t>1157 maxi</t>
  </si>
  <si>
    <t>Languette = 16 USG (2/3)</t>
  </si>
  <si>
    <t>Maxi = 2 x 24 USG</t>
  </si>
  <si>
    <t>F HLEM</t>
  </si>
  <si>
    <t>Essence = 182 litres utilisables soit 48 USG     Conso calculée  : 36 litres/h</t>
  </si>
  <si>
    <t>Pesée du 25/04/2012</t>
  </si>
  <si>
    <t>Pesée du 26/01/2010</t>
  </si>
  <si>
    <t>Pesée du 06/07/2012</t>
  </si>
  <si>
    <t>Pesée du 14/10/2013</t>
  </si>
  <si>
    <t>F GNJM</t>
  </si>
  <si>
    <t>Pesée du 25/11/2011</t>
  </si>
  <si>
    <t>Pesée du 24/07/2014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</si>
</sst>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"/>
    <numFmt numFmtId="166" formatCode="[&gt;0]0;&quot;&quot;;"/>
    <numFmt numFmtId="167" formatCode="[&gt;0]0.000;&quot;&quot;"/>
    <numFmt numFmtId="168" formatCode="[&gt;0]0.00;&quot;&quot;"/>
    <numFmt numFmtId="169" formatCode="[&gt;0]&quot;Essence &quot;0&quot; l&quot;;&quot;Essence&quot;"/>
    <numFmt numFmtId="170" formatCode="[&gt;0]0;&quot;&quot;"/>
    <numFmt numFmtId="171" formatCode="[&gt;0]0.0;&quot;&quot;;"/>
    <numFmt numFmtId="172" formatCode="[&gt;0]0.0;&quot;&quot;"/>
    <numFmt numFmtId="173" formatCode="[&gt;0]0.00;&quot;&quot;;"/>
  </numFmts>
  <fonts count="27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16"/>
      <name val="Arial"/>
      <family val="2"/>
    </font>
    <font>
      <b/>
      <sz val="10"/>
      <color indexed="48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color indexed="51"/>
      <name val="Arial"/>
      <family val="2"/>
    </font>
    <font>
      <b/>
      <sz val="11"/>
      <color indexed="51"/>
      <name val="Arial"/>
      <family val="2"/>
    </font>
    <font>
      <b/>
      <sz val="10"/>
      <color indexed="51"/>
      <name val="Arial"/>
      <family val="2"/>
    </font>
    <font>
      <b/>
      <sz val="9"/>
      <color indexed="51"/>
      <name val="Arial"/>
      <family val="2"/>
    </font>
    <font>
      <b/>
      <sz val="14"/>
      <name val="Arial"/>
      <family val="2"/>
    </font>
    <font>
      <sz val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4"/>
      </patternFill>
    </fill>
    <fill>
      <patternFill patternType="solid">
        <fgColor indexed="49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indexed="21"/>
      </top>
      <bottom style="thin">
        <color indexed="21"/>
      </bottom>
      <diagonal/>
    </border>
    <border>
      <left/>
      <right style="thin">
        <color indexed="21"/>
      </right>
      <top style="thick">
        <color indexed="21"/>
      </top>
      <bottom style="thin">
        <color indexed="21"/>
      </bottom>
      <diagonal/>
    </border>
    <border>
      <left style="thin">
        <color indexed="21"/>
      </left>
      <right/>
      <top style="thick">
        <color indexed="21"/>
      </top>
      <bottom style="thin">
        <color indexed="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0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3" fillId="4" borderId="0" xfId="0" applyFont="1" applyFill="1" applyAlignment="1"/>
    <xf numFmtId="0" fontId="14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5" borderId="3" xfId="0" applyFont="1" applyFill="1" applyBorder="1" applyAlignment="1">
      <alignment horizontal="center"/>
    </xf>
    <xf numFmtId="166" fontId="2" fillId="5" borderId="0" xfId="0" applyNumberFormat="1" applyFont="1" applyFill="1" applyBorder="1" applyAlignment="1" applyProtection="1">
      <alignment horizontal="center" vertical="center"/>
    </xf>
    <xf numFmtId="167" fontId="2" fillId="5" borderId="0" xfId="0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3" fillId="4" borderId="0" xfId="0" applyFont="1" applyFill="1" applyAlignment="1">
      <alignment horizontal="center"/>
    </xf>
    <xf numFmtId="0" fontId="0" fillId="4" borderId="0" xfId="0" applyFill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 applyProtection="1">
      <alignment horizontal="center" vertical="center"/>
    </xf>
    <xf numFmtId="168" fontId="2" fillId="5" borderId="0" xfId="0" applyNumberFormat="1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164" fontId="10" fillId="6" borderId="8" xfId="0" applyNumberFormat="1" applyFont="1" applyFill="1" applyBorder="1" applyAlignment="1" applyProtection="1">
      <alignment horizontal="center" vertical="center"/>
    </xf>
    <xf numFmtId="166" fontId="10" fillId="5" borderId="0" xfId="0" applyNumberFormat="1" applyFont="1" applyFill="1" applyBorder="1" applyAlignment="1" applyProtection="1">
      <alignment horizontal="center" vertical="center"/>
    </xf>
    <xf numFmtId="169" fontId="2" fillId="5" borderId="0" xfId="0" applyNumberFormat="1" applyFont="1" applyFill="1" applyBorder="1" applyAlignment="1" applyProtection="1">
      <alignment horizontal="left" vertical="center"/>
    </xf>
    <xf numFmtId="0" fontId="16" fillId="5" borderId="0" xfId="0" applyFont="1" applyFill="1" applyBorder="1" applyAlignment="1" applyProtection="1">
      <alignment horizontal="center" vertical="center"/>
    </xf>
    <xf numFmtId="165" fontId="1" fillId="5" borderId="0" xfId="0" applyNumberFormat="1" applyFont="1" applyFill="1" applyBorder="1" applyAlignment="1" applyProtection="1">
      <alignment horizontal="left" wrapText="1"/>
    </xf>
    <xf numFmtId="165" fontId="9" fillId="5" borderId="0" xfId="0" applyNumberFormat="1" applyFont="1" applyFill="1" applyBorder="1" applyAlignment="1" applyProtection="1">
      <alignment horizontal="center" wrapText="1"/>
    </xf>
    <xf numFmtId="0" fontId="1" fillId="5" borderId="0" xfId="0" applyFont="1" applyFill="1" applyBorder="1" applyAlignment="1" applyProtection="1">
      <alignment horizontal="center" wrapText="1"/>
    </xf>
    <xf numFmtId="0" fontId="9" fillId="5" borderId="0" xfId="0" applyFont="1" applyFill="1" applyBorder="1" applyAlignment="1" applyProtection="1">
      <alignment horizontal="center" wrapText="1"/>
    </xf>
    <xf numFmtId="1" fontId="11" fillId="5" borderId="0" xfId="0" applyNumberFormat="1" applyFont="1" applyFill="1" applyBorder="1" applyAlignment="1" applyProtection="1">
      <alignment horizontal="left" vertical="center"/>
    </xf>
    <xf numFmtId="0" fontId="1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5" xfId="0" applyFont="1" applyFill="1" applyBorder="1" applyAlignment="1" applyProtection="1">
      <alignment horizontal="center" wrapText="1"/>
      <protection hidden="1"/>
    </xf>
    <xf numFmtId="0" fontId="1" fillId="2" borderId="6" xfId="0" applyFont="1" applyFill="1" applyBorder="1" applyAlignment="1" applyProtection="1">
      <alignment horizontal="center" wrapText="1"/>
      <protection hidden="1"/>
    </xf>
    <xf numFmtId="1" fontId="5" fillId="2" borderId="9" xfId="0" applyNumberFormat="1" applyFont="1" applyFill="1" applyBorder="1" applyAlignment="1" applyProtection="1">
      <alignment horizontal="center"/>
      <protection hidden="1"/>
    </xf>
    <xf numFmtId="2" fontId="5" fillId="2" borderId="0" xfId="0" applyNumberFormat="1" applyFont="1" applyFill="1" applyBorder="1" applyAlignment="1" applyProtection="1">
      <alignment horizontal="center"/>
      <protection hidden="1"/>
    </xf>
    <xf numFmtId="1" fontId="5" fillId="2" borderId="10" xfId="0" applyNumberFormat="1" applyFont="1" applyFill="1" applyBorder="1" applyAlignment="1" applyProtection="1">
      <alignment horizontal="center"/>
      <protection hidden="1"/>
    </xf>
    <xf numFmtId="1" fontId="5" fillId="7" borderId="9" xfId="0" applyNumberFormat="1" applyFont="1" applyFill="1" applyBorder="1" applyAlignment="1" applyProtection="1">
      <alignment horizontal="center"/>
      <protection hidden="1"/>
    </xf>
    <xf numFmtId="2" fontId="5" fillId="7" borderId="0" xfId="0" applyNumberFormat="1" applyFont="1" applyFill="1" applyBorder="1" applyAlignment="1" applyProtection="1">
      <alignment horizontal="center"/>
      <protection hidden="1"/>
    </xf>
    <xf numFmtId="1" fontId="5" fillId="7" borderId="10" xfId="0" applyNumberFormat="1" applyFont="1" applyFill="1" applyBorder="1" applyAlignment="1" applyProtection="1">
      <alignment horizontal="center"/>
      <protection hidden="1"/>
    </xf>
    <xf numFmtId="1" fontId="5" fillId="7" borderId="11" xfId="0" applyNumberFormat="1" applyFont="1" applyFill="1" applyBorder="1" applyAlignment="1" applyProtection="1">
      <alignment horizontal="center"/>
      <protection hidden="1"/>
    </xf>
    <xf numFmtId="2" fontId="5" fillId="7" borderId="12" xfId="0" applyNumberFormat="1" applyFont="1" applyFill="1" applyBorder="1" applyAlignment="1" applyProtection="1">
      <alignment horizontal="center"/>
      <protection hidden="1"/>
    </xf>
    <xf numFmtId="1" fontId="5" fillId="7" borderId="13" xfId="0" applyNumberFormat="1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5" xfId="0" applyBorder="1" applyAlignment="1" applyProtection="1">
      <protection hidden="1"/>
    </xf>
    <xf numFmtId="2" fontId="0" fillId="0" borderId="15" xfId="0" applyNumberFormat="1" applyBorder="1" applyAlignment="1" applyProtection="1">
      <protection hidden="1"/>
    </xf>
    <xf numFmtId="0" fontId="10" fillId="6" borderId="16" xfId="0" applyFont="1" applyFill="1" applyBorder="1" applyAlignment="1" applyProtection="1">
      <alignment vertical="center"/>
    </xf>
    <xf numFmtId="0" fontId="3" fillId="6" borderId="17" xfId="0" applyFont="1" applyFill="1" applyBorder="1" applyAlignment="1" applyProtection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1" fillId="8" borderId="14" xfId="0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>
      <alignment horizontal="center" vertical="center"/>
    </xf>
    <xf numFmtId="166" fontId="3" fillId="9" borderId="15" xfId="0" applyNumberFormat="1" applyFont="1" applyFill="1" applyBorder="1" applyAlignment="1" applyProtection="1">
      <alignment horizontal="center" vertical="center"/>
      <protection locked="0"/>
    </xf>
    <xf numFmtId="170" fontId="3" fillId="9" borderId="15" xfId="0" applyNumberFormat="1" applyFont="1" applyFill="1" applyBorder="1" applyAlignment="1" applyProtection="1">
      <alignment horizontal="center" vertical="center"/>
      <protection locked="0"/>
    </xf>
    <xf numFmtId="166" fontId="12" fillId="10" borderId="19" xfId="0" applyNumberFormat="1" applyFont="1" applyFill="1" applyBorder="1" applyAlignment="1" applyProtection="1">
      <alignment horizontal="center" vertical="center"/>
    </xf>
    <xf numFmtId="166" fontId="12" fillId="10" borderId="20" xfId="0" applyNumberFormat="1" applyFont="1" applyFill="1" applyBorder="1" applyAlignment="1" applyProtection="1">
      <alignment horizontal="center" vertical="center"/>
    </xf>
    <xf numFmtId="170" fontId="12" fillId="10" borderId="20" xfId="0" applyNumberFormat="1" applyFont="1" applyFill="1" applyBorder="1" applyAlignment="1" applyProtection="1">
      <alignment horizontal="center" vertical="center"/>
    </xf>
    <xf numFmtId="166" fontId="12" fillId="10" borderId="21" xfId="0" applyNumberFormat="1" applyFont="1" applyFill="1" applyBorder="1" applyAlignment="1" applyProtection="1">
      <alignment horizontal="center" vertical="center"/>
    </xf>
    <xf numFmtId="171" fontId="2" fillId="5" borderId="0" xfId="0" applyNumberFormat="1" applyFont="1" applyFill="1" applyBorder="1" applyAlignment="1" applyProtection="1">
      <alignment horizontal="center" vertical="center"/>
    </xf>
    <xf numFmtId="1" fontId="5" fillId="2" borderId="11" xfId="0" applyNumberFormat="1" applyFont="1" applyFill="1" applyBorder="1" applyAlignment="1" applyProtection="1">
      <alignment horizontal="center"/>
      <protection hidden="1"/>
    </xf>
    <xf numFmtId="2" fontId="5" fillId="2" borderId="12" xfId="0" applyNumberFormat="1" applyFont="1" applyFill="1" applyBorder="1" applyAlignment="1" applyProtection="1">
      <alignment horizontal="center"/>
      <protection hidden="1"/>
    </xf>
    <xf numFmtId="1" fontId="5" fillId="2" borderId="13" xfId="0" applyNumberFormat="1" applyFont="1" applyFill="1" applyBorder="1" applyAlignment="1" applyProtection="1">
      <alignment horizontal="center"/>
      <protection hidden="1"/>
    </xf>
    <xf numFmtId="170" fontId="3" fillId="9" borderId="14" xfId="0" applyNumberFormat="1" applyFont="1" applyFill="1" applyBorder="1" applyAlignment="1" applyProtection="1">
      <alignment horizontal="center" vertical="center"/>
      <protection locked="0"/>
    </xf>
    <xf numFmtId="170" fontId="3" fillId="9" borderId="18" xfId="0" applyNumberFormat="1" applyFont="1" applyFill="1" applyBorder="1" applyAlignment="1" applyProtection="1">
      <alignment horizontal="center" vertical="center"/>
      <protection locked="0"/>
    </xf>
    <xf numFmtId="1" fontId="5" fillId="7" borderId="0" xfId="0" applyNumberFormat="1" applyFont="1" applyFill="1" applyBorder="1" applyAlignment="1" applyProtection="1">
      <alignment horizontal="center"/>
      <protection hidden="1"/>
    </xf>
    <xf numFmtId="0" fontId="4" fillId="2" borderId="22" xfId="0" applyFont="1" applyFill="1" applyBorder="1" applyAlignment="1" applyProtection="1">
      <alignment horizontal="center" wrapText="1"/>
      <protection hidden="1"/>
    </xf>
    <xf numFmtId="0" fontId="1" fillId="2" borderId="23" xfId="0" applyFont="1" applyFill="1" applyBorder="1" applyAlignment="1" applyProtection="1">
      <alignment horizontal="center" wrapText="1"/>
      <protection hidden="1"/>
    </xf>
    <xf numFmtId="1" fontId="5" fillId="2" borderId="24" xfId="0" applyNumberFormat="1" applyFont="1" applyFill="1" applyBorder="1" applyAlignment="1" applyProtection="1">
      <alignment horizontal="center"/>
      <protection hidden="1"/>
    </xf>
    <xf numFmtId="1" fontId="5" fillId="2" borderId="25" xfId="0" applyNumberFormat="1" applyFont="1" applyFill="1" applyBorder="1" applyAlignment="1" applyProtection="1">
      <alignment horizontal="center"/>
      <protection hidden="1"/>
    </xf>
    <xf numFmtId="1" fontId="5" fillId="7" borderId="24" xfId="0" applyNumberFormat="1" applyFont="1" applyFill="1" applyBorder="1" applyAlignment="1" applyProtection="1">
      <alignment horizontal="center"/>
      <protection hidden="1"/>
    </xf>
    <xf numFmtId="1" fontId="5" fillId="7" borderId="25" xfId="0" applyNumberFormat="1" applyFont="1" applyFill="1" applyBorder="1" applyAlignment="1" applyProtection="1">
      <alignment horizontal="center"/>
      <protection hidden="1"/>
    </xf>
    <xf numFmtId="1" fontId="5" fillId="2" borderId="7" xfId="0" applyNumberFormat="1" applyFont="1" applyFill="1" applyBorder="1" applyAlignment="1" applyProtection="1">
      <alignment horizontal="center"/>
      <protection hidden="1"/>
    </xf>
    <xf numFmtId="2" fontId="5" fillId="2" borderId="26" xfId="0" applyNumberFormat="1" applyFont="1" applyFill="1" applyBorder="1" applyAlignment="1" applyProtection="1">
      <alignment horizontal="center"/>
      <protection hidden="1"/>
    </xf>
    <xf numFmtId="1" fontId="5" fillId="2" borderId="8" xfId="0" applyNumberFormat="1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right" vertical="center"/>
    </xf>
    <xf numFmtId="0" fontId="10" fillId="5" borderId="17" xfId="0" applyFont="1" applyFill="1" applyBorder="1" applyAlignment="1" applyProtection="1">
      <alignment horizontal="right" vertical="center"/>
    </xf>
    <xf numFmtId="0" fontId="21" fillId="5" borderId="27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right" vertical="center"/>
    </xf>
    <xf numFmtId="0" fontId="21" fillId="5" borderId="26" xfId="0" applyFont="1" applyFill="1" applyBorder="1" applyAlignment="1" applyProtection="1">
      <alignment horizontal="center" vertical="center"/>
    </xf>
    <xf numFmtId="166" fontId="2" fillId="5" borderId="0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/>
    </xf>
    <xf numFmtId="0" fontId="17" fillId="5" borderId="26" xfId="0" applyFont="1" applyFill="1" applyBorder="1" applyAlignment="1" applyProtection="1">
      <alignment horizontal="center" vertical="center"/>
    </xf>
    <xf numFmtId="166" fontId="10" fillId="7" borderId="16" xfId="0" applyNumberFormat="1" applyFont="1" applyFill="1" applyBorder="1" applyAlignment="1" applyProtection="1">
      <alignment horizontal="center" vertical="center"/>
    </xf>
    <xf numFmtId="166" fontId="10" fillId="7" borderId="8" xfId="0" applyNumberFormat="1" applyFont="1" applyFill="1" applyBorder="1" applyAlignment="1" applyProtection="1">
      <alignment horizontal="center" vertical="center"/>
    </xf>
    <xf numFmtId="0" fontId="3" fillId="6" borderId="24" xfId="0" applyFont="1" applyFill="1" applyBorder="1" applyAlignment="1" applyProtection="1">
      <alignment horizontal="left" vertical="center"/>
    </xf>
    <xf numFmtId="0" fontId="10" fillId="6" borderId="25" xfId="0" applyFont="1" applyFill="1" applyBorder="1" applyAlignment="1" applyProtection="1">
      <alignment vertical="center"/>
    </xf>
    <xf numFmtId="0" fontId="0" fillId="3" borderId="0" xfId="0" applyFill="1"/>
    <xf numFmtId="165" fontId="2" fillId="5" borderId="0" xfId="0" applyNumberFormat="1" applyFont="1" applyFill="1" applyBorder="1" applyAlignment="1" applyProtection="1">
      <alignment horizontal="center" vertical="center"/>
    </xf>
    <xf numFmtId="172" fontId="2" fillId="5" borderId="0" xfId="0" applyNumberFormat="1" applyFont="1" applyFill="1" applyBorder="1" applyAlignment="1" applyProtection="1">
      <alignment horizontal="center" vertical="center"/>
    </xf>
    <xf numFmtId="173" fontId="2" fillId="5" borderId="0" xfId="0" applyNumberFormat="1" applyFont="1" applyFill="1" applyBorder="1" applyAlignment="1" applyProtection="1">
      <alignment horizontal="center" vertical="center"/>
    </xf>
    <xf numFmtId="166" fontId="3" fillId="9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horizontal="center" vertical="center"/>
    </xf>
    <xf numFmtId="166" fontId="10" fillId="7" borderId="25" xfId="0" applyNumberFormat="1" applyFont="1" applyFill="1" applyBorder="1" applyAlignment="1" applyProtection="1">
      <alignment horizontal="center" vertical="center"/>
    </xf>
    <xf numFmtId="166" fontId="2" fillId="5" borderId="28" xfId="0" applyNumberFormat="1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right" vertical="center"/>
    </xf>
    <xf numFmtId="0" fontId="22" fillId="5" borderId="30" xfId="0" applyFont="1" applyFill="1" applyBorder="1" applyAlignment="1" applyProtection="1">
      <alignment horizontal="center" vertical="center"/>
    </xf>
    <xf numFmtId="0" fontId="23" fillId="5" borderId="27" xfId="0" applyFont="1" applyFill="1" applyBorder="1" applyAlignment="1" applyProtection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5" borderId="0" xfId="0" applyNumberFormat="1" applyFont="1" applyFill="1" applyBorder="1" applyAlignment="1" applyProtection="1">
      <alignment horizontal="center" wrapText="1"/>
    </xf>
    <xf numFmtId="0" fontId="3" fillId="5" borderId="17" xfId="0" applyFont="1" applyFill="1" applyBorder="1" applyAlignment="1" applyProtection="1">
      <alignment horizontal="right" vertical="center"/>
    </xf>
    <xf numFmtId="0" fontId="24" fillId="5" borderId="27" xfId="0" applyFont="1" applyFill="1" applyBorder="1" applyAlignment="1" applyProtection="1">
      <alignment horizontal="center" vertical="center"/>
    </xf>
    <xf numFmtId="166" fontId="3" fillId="7" borderId="16" xfId="0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right" vertical="center"/>
    </xf>
    <xf numFmtId="166" fontId="3" fillId="7" borderId="8" xfId="0" applyNumberFormat="1" applyFont="1" applyFill="1" applyBorder="1" applyAlignment="1" applyProtection="1">
      <alignment horizontal="center" vertical="center"/>
    </xf>
    <xf numFmtId="0" fontId="3" fillId="6" borderId="25" xfId="0" applyFont="1" applyFill="1" applyBorder="1" applyAlignment="1" applyProtection="1">
      <alignment vertical="center"/>
    </xf>
    <xf numFmtId="164" fontId="3" fillId="6" borderId="8" xfId="0" applyNumberFormat="1" applyFont="1" applyFill="1" applyBorder="1" applyAlignment="1" applyProtection="1">
      <alignment horizontal="center" vertical="center"/>
    </xf>
    <xf numFmtId="166" fontId="3" fillId="5" borderId="0" xfId="0" applyNumberFormat="1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wrapText="1"/>
      <protection hidden="1"/>
    </xf>
    <xf numFmtId="0" fontId="1" fillId="2" borderId="5" xfId="0" applyFont="1" applyFill="1" applyBorder="1" applyAlignment="1" applyProtection="1">
      <alignment horizontal="center" wrapText="1"/>
      <protection hidden="1"/>
    </xf>
    <xf numFmtId="167" fontId="3" fillId="5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right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31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5" fillId="11" borderId="4" xfId="0" applyFont="1" applyFill="1" applyBorder="1" applyAlignment="1" applyProtection="1">
      <alignment horizontal="center" vertical="center"/>
      <protection hidden="1"/>
    </xf>
    <xf numFmtId="0" fontId="5" fillId="11" borderId="5" xfId="0" applyFont="1" applyFill="1" applyBorder="1" applyAlignment="1" applyProtection="1">
      <alignment horizontal="center" vertical="center"/>
      <protection hidden="1"/>
    </xf>
    <xf numFmtId="0" fontId="5" fillId="11" borderId="6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top"/>
    </xf>
    <xf numFmtId="0" fontId="12" fillId="4" borderId="12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5" fillId="11" borderId="32" xfId="0" applyFont="1" applyFill="1" applyBorder="1" applyAlignment="1" applyProtection="1">
      <alignment horizontal="center" vertical="center"/>
      <protection hidden="1"/>
    </xf>
    <xf numFmtId="0" fontId="5" fillId="11" borderId="33" xfId="0" applyFont="1" applyFill="1" applyBorder="1" applyAlignment="1" applyProtection="1">
      <alignment horizontal="center" vertical="center"/>
      <protection hidden="1"/>
    </xf>
    <xf numFmtId="0" fontId="5" fillId="11" borderId="34" xfId="0" applyFont="1" applyFill="1" applyBorder="1" applyAlignment="1" applyProtection="1">
      <alignment horizontal="center" vertical="center"/>
      <protection hidden="1"/>
    </xf>
    <xf numFmtId="0" fontId="11" fillId="4" borderId="12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DA 20  FGNJI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76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'DA 20 FGNJI'!$C$50:$C$54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0.39</c:v>
                </c:pt>
                <c:pt idx="3">
                  <c:v>0.39</c:v>
                </c:pt>
                <c:pt idx="4">
                  <c:v>0.25</c:v>
                </c:pt>
              </c:numCache>
            </c:numRef>
          </c:xVal>
          <c:yVal>
            <c:numRef>
              <c:f>'DA 20 FGNJI'!$B$50:$B$54</c:f>
              <c:numCache>
                <c:formatCode>0</c:formatCode>
                <c:ptCount val="5"/>
                <c:pt idx="0">
                  <c:v>560</c:v>
                </c:pt>
                <c:pt idx="1">
                  <c:v>750</c:v>
                </c:pt>
                <c:pt idx="2">
                  <c:v>750</c:v>
                </c:pt>
                <c:pt idx="3">
                  <c:v>560</c:v>
                </c:pt>
                <c:pt idx="4">
                  <c:v>560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/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3"/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'DA 20 FGNJI'!$D$9:$D$10</c:f>
              <c:numCache>
                <c:formatCode>[&gt;0]0.000;""</c:formatCode>
                <c:ptCount val="2"/>
                <c:pt idx="0">
                  <c:v>0.34209578319667772</c:v>
                </c:pt>
                <c:pt idx="1">
                  <c:v>0.33315808026030369</c:v>
                </c:pt>
              </c:numCache>
            </c:numRef>
          </c:xVal>
          <c:yVal>
            <c:numRef>
              <c:f>'DA 20 FGNJI'!$C$9:$C$10</c:f>
              <c:numCache>
                <c:formatCode>[&gt;0]0;"";</c:formatCode>
                <c:ptCount val="2"/>
                <c:pt idx="0">
                  <c:v>751.28</c:v>
                </c:pt>
                <c:pt idx="1">
                  <c:v>737.6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42592"/>
        <c:axId val="104544128"/>
      </c:scatterChart>
      <c:valAx>
        <c:axId val="104542592"/>
        <c:scaling>
          <c:orientation val="minMax"/>
          <c:max val="0.41000000000000009"/>
          <c:min val="0.23"/>
        </c:scaling>
        <c:delete val="0"/>
        <c:axPos val="b"/>
        <c:majorGridlines/>
        <c:minorGridlines/>
        <c:numFmt formatCode="0.00" sourceLinked="1"/>
        <c:majorTickMark val="none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4544128"/>
        <c:crosses val="autoZero"/>
        <c:crossBetween val="midCat"/>
        <c:minorUnit val="1.0000000000000004E-2"/>
      </c:valAx>
      <c:valAx>
        <c:axId val="104544128"/>
        <c:scaling>
          <c:orientation val="minMax"/>
          <c:max val="780"/>
          <c:min val="56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4542592"/>
        <c:crossesAt val="3.5"/>
        <c:crossBetween val="midCat"/>
        <c:majorUnit val="10"/>
        <c:minorUnit val="10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DA 20  FGNQA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805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'DA 20 FGNJI'!$C$50:$C$54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0.39</c:v>
                </c:pt>
                <c:pt idx="3">
                  <c:v>0.39</c:v>
                </c:pt>
                <c:pt idx="4">
                  <c:v>0.25</c:v>
                </c:pt>
              </c:numCache>
            </c:numRef>
          </c:xVal>
          <c:yVal>
            <c:numRef>
              <c:f>'DA 20 FGNJI'!$B$50:$B$54</c:f>
              <c:numCache>
                <c:formatCode>0</c:formatCode>
                <c:ptCount val="5"/>
                <c:pt idx="0">
                  <c:v>560</c:v>
                </c:pt>
                <c:pt idx="1">
                  <c:v>750</c:v>
                </c:pt>
                <c:pt idx="2">
                  <c:v>750</c:v>
                </c:pt>
                <c:pt idx="3">
                  <c:v>560</c:v>
                </c:pt>
                <c:pt idx="4">
                  <c:v>560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/>
                </a:solidFill>
                <a:scene3d>
                  <a:camera prst="orthographicFront"/>
                  <a:lightRig rig="threePt" dir="t"/>
                </a:scene3d>
                <a:sp3d>
                  <a:bevelB prst="relaxedInset"/>
                </a:sp3d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3">
                    <a:lumMod val="75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B prst="relaxedInset"/>
                </a:sp3d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'DA 20 FGNQA'!$D$9:$D$10</c:f>
              <c:numCache>
                <c:formatCode>[&gt;0]0.000;""</c:formatCode>
                <c:ptCount val="2"/>
                <c:pt idx="0">
                  <c:v>0.32415182458214647</c:v>
                </c:pt>
                <c:pt idx="1">
                  <c:v>0.30455431443730802</c:v>
                </c:pt>
              </c:numCache>
            </c:numRef>
          </c:xVal>
          <c:yVal>
            <c:numRef>
              <c:f>'DA 20 FGNQA'!$C$9:$C$10</c:f>
              <c:numCache>
                <c:formatCode>[&gt;0]0;"";</c:formatCode>
                <c:ptCount val="2"/>
                <c:pt idx="0">
                  <c:v>744.28</c:v>
                </c:pt>
                <c:pt idx="1">
                  <c:v>716.19999999999993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27744"/>
        <c:axId val="104529280"/>
      </c:scatterChart>
      <c:valAx>
        <c:axId val="104527744"/>
        <c:scaling>
          <c:orientation val="minMax"/>
          <c:max val="0.4100000000000002"/>
          <c:min val="0.23"/>
        </c:scaling>
        <c:delete val="0"/>
        <c:axPos val="b"/>
        <c:majorGridlines/>
        <c:minorGridlines/>
        <c:numFmt formatCode="0.00" sourceLinked="1"/>
        <c:majorTickMark val="none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4529280"/>
        <c:crosses val="autoZero"/>
        <c:crossBetween val="midCat"/>
        <c:minorUnit val="1.0000000000000005E-2"/>
      </c:valAx>
      <c:valAx>
        <c:axId val="104529280"/>
        <c:scaling>
          <c:orientation val="minMax"/>
          <c:max val="780"/>
          <c:min val="56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4527744"/>
        <c:crossesAt val="3.5"/>
        <c:crossBetween val="midCat"/>
        <c:majorUnit val="10"/>
        <c:minorUnit val="10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DA 20  FGNJG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86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'DA 20 FGNJI'!$C$50:$C$54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0.39</c:v>
                </c:pt>
                <c:pt idx="3">
                  <c:v>0.39</c:v>
                </c:pt>
                <c:pt idx="4">
                  <c:v>0.25</c:v>
                </c:pt>
              </c:numCache>
            </c:numRef>
          </c:xVal>
          <c:yVal>
            <c:numRef>
              <c:f>'DA 20 FGNJI'!$B$50:$B$54</c:f>
              <c:numCache>
                <c:formatCode>0</c:formatCode>
                <c:ptCount val="5"/>
                <c:pt idx="0">
                  <c:v>560</c:v>
                </c:pt>
                <c:pt idx="1">
                  <c:v>750</c:v>
                </c:pt>
                <c:pt idx="2">
                  <c:v>750</c:v>
                </c:pt>
                <c:pt idx="3">
                  <c:v>560</c:v>
                </c:pt>
                <c:pt idx="4">
                  <c:v>560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/>
                </a:solidFill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3"/>
              </a:soli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'DA 20 FGNJG'!$D$9:$D$10</c:f>
              <c:numCache>
                <c:formatCode>[&gt;0]0.000;""</c:formatCode>
                <c:ptCount val="2"/>
                <c:pt idx="0">
                  <c:v>0.32673364610545397</c:v>
                </c:pt>
                <c:pt idx="1">
                  <c:v>0.31700293526118389</c:v>
                </c:pt>
              </c:numCache>
            </c:numRef>
          </c:xVal>
          <c:yVal>
            <c:numRef>
              <c:f>'DA 20 FGNJG'!$C$9:$C$10</c:f>
              <c:numCache>
                <c:formatCode>[&gt;0]0;"";</c:formatCode>
                <c:ptCount val="2"/>
                <c:pt idx="0">
                  <c:v>750.28</c:v>
                </c:pt>
                <c:pt idx="1">
                  <c:v>735.88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59680"/>
        <c:axId val="108786048"/>
      </c:scatterChart>
      <c:valAx>
        <c:axId val="108759680"/>
        <c:scaling>
          <c:orientation val="minMax"/>
          <c:max val="0.41000000000000031"/>
          <c:min val="0.23"/>
        </c:scaling>
        <c:delete val="0"/>
        <c:axPos val="b"/>
        <c:majorGridlines/>
        <c:minorGridlines/>
        <c:numFmt formatCode="0.00" sourceLinked="1"/>
        <c:majorTickMark val="none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8786048"/>
        <c:crosses val="autoZero"/>
        <c:crossBetween val="midCat"/>
        <c:minorUnit val="1.0000000000000005E-2"/>
      </c:valAx>
      <c:valAx>
        <c:axId val="108786048"/>
        <c:scaling>
          <c:orientation val="minMax"/>
          <c:max val="780"/>
          <c:min val="56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8759680"/>
        <c:crossesAt val="3.5"/>
        <c:crossBetween val="midCat"/>
        <c:majorUnit val="10"/>
        <c:minorUnit val="10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Centrage   PA 28   FHLEM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76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'PA 28 FHLEM'!$C$51:$C$59</c:f>
              <c:numCache>
                <c:formatCode>0.00</c:formatCode>
                <c:ptCount val="9"/>
                <c:pt idx="0">
                  <c:v>2.08</c:v>
                </c:pt>
                <c:pt idx="1">
                  <c:v>2.08</c:v>
                </c:pt>
                <c:pt idx="2">
                  <c:v>2.11</c:v>
                </c:pt>
                <c:pt idx="3">
                  <c:v>2.2400000000000002</c:v>
                </c:pt>
                <c:pt idx="4">
                  <c:v>2.36</c:v>
                </c:pt>
                <c:pt idx="5">
                  <c:v>2.36</c:v>
                </c:pt>
                <c:pt idx="6">
                  <c:v>2.11</c:v>
                </c:pt>
                <c:pt idx="7">
                  <c:v>2.36</c:v>
                </c:pt>
                <c:pt idx="8">
                  <c:v>2.36</c:v>
                </c:pt>
              </c:numCache>
            </c:numRef>
          </c:xVal>
          <c:yVal>
            <c:numRef>
              <c:f>'PA 28 FHLEM'!$B$51:$B$59</c:f>
              <c:numCache>
                <c:formatCode>0</c:formatCode>
                <c:ptCount val="9"/>
                <c:pt idx="0">
                  <c:v>544</c:v>
                </c:pt>
                <c:pt idx="1">
                  <c:v>930</c:v>
                </c:pt>
                <c:pt idx="2">
                  <c:v>966</c:v>
                </c:pt>
                <c:pt idx="3">
                  <c:v>1157</c:v>
                </c:pt>
                <c:pt idx="4">
                  <c:v>1157</c:v>
                </c:pt>
                <c:pt idx="5">
                  <c:v>966</c:v>
                </c:pt>
                <c:pt idx="6">
                  <c:v>966</c:v>
                </c:pt>
                <c:pt idx="7">
                  <c:v>966</c:v>
                </c:pt>
                <c:pt idx="8">
                  <c:v>544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dLbl>
              <c:idx val="1"/>
              <c:spPr>
                <a:solidFill>
                  <a:schemeClr val="accent3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chemeClr val="accent3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'PA 28 FHLEM'!$D$10:$D$11</c:f>
              <c:numCache>
                <c:formatCode>[&gt;0]0.000;""</c:formatCode>
                <c:ptCount val="2"/>
                <c:pt idx="0">
                  <c:v>2.3393875465967136</c:v>
                </c:pt>
                <c:pt idx="1">
                  <c:v>2.330002646326276</c:v>
                </c:pt>
              </c:numCache>
            </c:numRef>
          </c:xVal>
          <c:yVal>
            <c:numRef>
              <c:f>'PA 28 FHLEM'!$C$10:$C$11</c:f>
              <c:numCache>
                <c:formatCode>[&gt;0]0;"";</c:formatCode>
                <c:ptCount val="2"/>
                <c:pt idx="0">
                  <c:v>1158.8800000000001</c:v>
                </c:pt>
                <c:pt idx="1">
                  <c:v>1027.8400000000001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06720"/>
        <c:axId val="107808256"/>
      </c:scatterChart>
      <c:valAx>
        <c:axId val="107806720"/>
        <c:scaling>
          <c:orientation val="minMax"/>
          <c:max val="2.4"/>
          <c:min val="2.0499999999999998"/>
        </c:scaling>
        <c:delete val="0"/>
        <c:axPos val="t"/>
        <c:majorGridlines/>
        <c:minorGridlines/>
        <c:numFmt formatCode="0.0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7808256"/>
        <c:crosses val="max"/>
        <c:crossBetween val="midCat"/>
        <c:majorUnit val="0.05"/>
        <c:minorUnit val="1.0000000000000005E-2"/>
      </c:valAx>
      <c:valAx>
        <c:axId val="107808256"/>
        <c:scaling>
          <c:orientation val="minMax"/>
          <c:max val="1180"/>
          <c:min val="54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/>
            </a:pPr>
            <a:endParaRPr lang="fr-FR"/>
          </a:p>
        </c:txPr>
        <c:crossAx val="107806720"/>
        <c:crossesAt val="3.5"/>
        <c:crossBetween val="midCat"/>
        <c:majorUnit val="40"/>
        <c:minorUnit val="20"/>
      </c:valAx>
    </c:plotArea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SR 20  FGXYP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9108986569277E-2"/>
          <c:y val="0.15320347004817172"/>
          <c:w val="0.8727403021533876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'SR 20  FGXYP'!$C$51:$C$58</c:f>
              <c:numCache>
                <c:formatCode>0.00</c:formatCode>
                <c:ptCount val="8"/>
                <c:pt idx="0">
                  <c:v>3.5229799999999996</c:v>
                </c:pt>
                <c:pt idx="1">
                  <c:v>3.5813999999999999</c:v>
                </c:pt>
                <c:pt idx="2">
                  <c:v>3.6601399999999997</c:v>
                </c:pt>
                <c:pt idx="3">
                  <c:v>3.7591999999999999</c:v>
                </c:pt>
                <c:pt idx="4">
                  <c:v>3.7617399999999996</c:v>
                </c:pt>
                <c:pt idx="5">
                  <c:v>3.74396</c:v>
                </c:pt>
                <c:pt idx="6">
                  <c:v>3.6728399999999999</c:v>
                </c:pt>
                <c:pt idx="7">
                  <c:v>3.5229799999999996</c:v>
                </c:pt>
              </c:numCache>
            </c:numRef>
          </c:xVal>
          <c:yVal>
            <c:numRef>
              <c:f>'SR 20  FGXYP'!$B$51:$B$58</c:f>
              <c:numCache>
                <c:formatCode>0</c:formatCode>
                <c:ptCount val="8"/>
                <c:pt idx="0">
                  <c:v>957.07990070000005</c:v>
                </c:pt>
                <c:pt idx="1">
                  <c:v>1221.9778447800002</c:v>
                </c:pt>
                <c:pt idx="2">
                  <c:v>1360.77711</c:v>
                </c:pt>
                <c:pt idx="3">
                  <c:v>1360.77711</c:v>
                </c:pt>
                <c:pt idx="4">
                  <c:v>1315.4178730000001</c:v>
                </c:pt>
                <c:pt idx="5">
                  <c:v>1165.7323909000002</c:v>
                </c:pt>
                <c:pt idx="6">
                  <c:v>957.07990070000005</c:v>
                </c:pt>
                <c:pt idx="7">
                  <c:v>957.07990070000005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'SR 20  FGXYP'!$D$10:$D$11</c:f>
              <c:strCache>
                <c:ptCount val="1"/>
                <c:pt idx="0">
                  <c:v>3,625 3,612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/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3"/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'SR 20  FGXYP'!$D$10:$D$11</c:f>
              <c:numCache>
                <c:formatCode>[&gt;0]0.000;""</c:formatCode>
                <c:ptCount val="2"/>
                <c:pt idx="0">
                  <c:v>3.6253619298884039</c:v>
                </c:pt>
                <c:pt idx="1">
                  <c:v>3.6116836702262902</c:v>
                </c:pt>
              </c:numCache>
            </c:numRef>
          </c:xVal>
          <c:yVal>
            <c:numRef>
              <c:f>'SR 20  FGXYP'!$C$10:$C$11</c:f>
              <c:numCache>
                <c:formatCode>[&gt;0]0;"";</c:formatCode>
                <c:ptCount val="2"/>
                <c:pt idx="0">
                  <c:v>1319.04</c:v>
                </c:pt>
                <c:pt idx="1">
                  <c:v>1258.56</c:v>
                </c:pt>
              </c:numCache>
            </c:numRef>
          </c:yVal>
          <c:smooth val="0"/>
        </c:ser>
        <c:ser>
          <c:idx val="2"/>
          <c:order val="2"/>
          <c:tx>
            <c:v>limite att</c:v>
          </c:tx>
          <c:spPr>
            <a:ln>
              <a:solidFill>
                <a:sysClr val="window" lastClr="FFFFFF">
                  <a:lumMod val="85000"/>
                </a:sysClr>
              </a:solidFill>
            </a:ln>
          </c:spPr>
          <c:marker>
            <c:symbol val="none"/>
          </c:marker>
          <c:xVal>
            <c:numRef>
              <c:f>'SR 20  FGXYP'!$C$60:$C$61</c:f>
              <c:numCache>
                <c:formatCode>0.00</c:formatCode>
                <c:ptCount val="2"/>
                <c:pt idx="0">
                  <c:v>3.6349999999999998</c:v>
                </c:pt>
                <c:pt idx="1">
                  <c:v>3.76</c:v>
                </c:pt>
              </c:numCache>
            </c:numRef>
          </c:xVal>
          <c:yVal>
            <c:numRef>
              <c:f>'SR 20  FGXYP'!$B$60:$B$61</c:f>
              <c:numCache>
                <c:formatCode>0</c:formatCode>
                <c:ptCount val="2"/>
                <c:pt idx="0">
                  <c:v>1315</c:v>
                </c:pt>
                <c:pt idx="1">
                  <c:v>1315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55072"/>
        <c:axId val="109156608"/>
      </c:scatterChart>
      <c:valAx>
        <c:axId val="109155072"/>
        <c:scaling>
          <c:orientation val="minMax"/>
        </c:scaling>
        <c:delete val="0"/>
        <c:axPos val="t"/>
        <c:majorGridlines/>
        <c:minorGridlines/>
        <c:numFmt formatCode="0.0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156608"/>
        <c:crosses val="max"/>
        <c:crossBetween val="midCat"/>
        <c:majorUnit val="0.05"/>
        <c:minorUnit val="1.0000000000000005E-2"/>
      </c:valAx>
      <c:valAx>
        <c:axId val="109156608"/>
        <c:scaling>
          <c:orientation val="minMax"/>
          <c:max val="1450"/>
          <c:min val="900"/>
        </c:scaling>
        <c:delete val="0"/>
        <c:axPos val="l"/>
        <c:majorGridlines/>
        <c:minorGridlines/>
        <c:numFmt formatCode="0" sourceLinked="1"/>
        <c:majorTickMark val="in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155072"/>
        <c:crossesAt val="3.5"/>
        <c:crossBetween val="midCat"/>
        <c:majorUnit val="50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DA 40 NG F-HOBB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905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'DA 40 NG FHOBB'!$C$52:$C$60</c:f>
              <c:numCache>
                <c:formatCode>0.00</c:formatCode>
                <c:ptCount val="9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2.5299999999999998</c:v>
                </c:pt>
                <c:pt idx="4">
                  <c:v>2.5299999999999998</c:v>
                </c:pt>
                <c:pt idx="5">
                  <c:v>2.4</c:v>
                </c:pt>
                <c:pt idx="6">
                  <c:v>2.5299999999999998</c:v>
                </c:pt>
                <c:pt idx="7">
                  <c:v>2.5299999999999998</c:v>
                </c:pt>
                <c:pt idx="8">
                  <c:v>2.4</c:v>
                </c:pt>
              </c:numCache>
            </c:numRef>
          </c:xVal>
          <c:yVal>
            <c:numRef>
              <c:f>'DA 40 NG FHOBB'!$B$52:$B$60</c:f>
              <c:numCache>
                <c:formatCode>0</c:formatCode>
                <c:ptCount val="9"/>
                <c:pt idx="0">
                  <c:v>940</c:v>
                </c:pt>
                <c:pt idx="1">
                  <c:v>1080</c:v>
                </c:pt>
                <c:pt idx="2">
                  <c:v>1280</c:v>
                </c:pt>
                <c:pt idx="3">
                  <c:v>1280</c:v>
                </c:pt>
                <c:pt idx="4">
                  <c:v>1080</c:v>
                </c:pt>
                <c:pt idx="5">
                  <c:v>1080</c:v>
                </c:pt>
                <c:pt idx="6">
                  <c:v>1080</c:v>
                </c:pt>
                <c:pt idx="7">
                  <c:v>940</c:v>
                </c:pt>
                <c:pt idx="8">
                  <c:v>940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3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'DA 40 NG FHOBB'!$D$11:$D$12</c:f>
              <c:numCache>
                <c:formatCode>[&gt;0]0.000;""</c:formatCode>
                <c:ptCount val="2"/>
                <c:pt idx="0">
                  <c:v>2.5149593591246582</c:v>
                </c:pt>
                <c:pt idx="1">
                  <c:v>2.5046196566812524</c:v>
                </c:pt>
              </c:numCache>
            </c:numRef>
          </c:xVal>
          <c:yVal>
            <c:numRef>
              <c:f>'DA 40 NG FHOBB'!$C$11:$C$12</c:f>
              <c:numCache>
                <c:formatCode>[&gt;0]0;"";</c:formatCode>
                <c:ptCount val="2"/>
                <c:pt idx="0">
                  <c:v>1279.5</c:v>
                </c:pt>
                <c:pt idx="1">
                  <c:v>1247.82</c:v>
                </c:pt>
              </c:numCache>
            </c:numRef>
          </c:yVal>
          <c:smooth val="0"/>
        </c:ser>
        <c:ser>
          <c:idx val="2"/>
          <c:order val="2"/>
          <c:tx>
            <c:v>Zero fuel weight</c:v>
          </c:tx>
          <c:marker>
            <c:symbol val="none"/>
          </c:marker>
          <c:xVal>
            <c:numRef>
              <c:f>'DA 40 NG FHOBB'!$D$13</c:f>
              <c:numCache>
                <c:formatCode>[&gt;0]0.000;""</c:formatCode>
                <c:ptCount val="1"/>
                <c:pt idx="0">
                  <c:v>2.5067937557545825</c:v>
                </c:pt>
              </c:numCache>
            </c:numRef>
          </c:xVal>
          <c:yVal>
            <c:numRef>
              <c:f>'DA 40 NG FHOBB'!$C$13</c:f>
              <c:numCache>
                <c:formatCode>[&gt;0]0;"";</c:formatCode>
                <c:ptCount val="1"/>
                <c:pt idx="0">
                  <c:v>1194.7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59104"/>
        <c:axId val="109360640"/>
      </c:scatterChart>
      <c:valAx>
        <c:axId val="109359104"/>
        <c:scaling>
          <c:orientation val="minMax"/>
          <c:max val="2.5499999999999998"/>
          <c:min val="2.38"/>
        </c:scaling>
        <c:delete val="0"/>
        <c:axPos val="t"/>
        <c:majorGridlines/>
        <c:minorGridlines/>
        <c:numFmt formatCode="0.0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360640"/>
        <c:crosses val="max"/>
        <c:crossBetween val="midCat"/>
        <c:majorUnit val="0.05"/>
        <c:minorUnit val="1.0000000000000005E-2"/>
      </c:valAx>
      <c:valAx>
        <c:axId val="109360640"/>
        <c:scaling>
          <c:orientation val="minMax"/>
          <c:max val="1300"/>
          <c:min val="90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359104"/>
        <c:crossesAt val="3.5"/>
        <c:crossBetween val="midCat"/>
        <c:majorUnit val="40"/>
        <c:minorUnit val="20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33" l="0.70000000000000062" r="0.70000000000000062" t="0.75000000000000133" header="0.30000000000000032" footer="0.30000000000000032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DA 40  FGNJZ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86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'DA 40 FGNJZ'!$C$51:$C$59</c:f>
              <c:numCache>
                <c:formatCode>0.00</c:formatCode>
                <c:ptCount val="9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5">
                  <c:v>2.4</c:v>
                </c:pt>
                <c:pt idx="6">
                  <c:v>2.59</c:v>
                </c:pt>
                <c:pt idx="7">
                  <c:v>2.59</c:v>
                </c:pt>
                <c:pt idx="8">
                  <c:v>2.4</c:v>
                </c:pt>
              </c:numCache>
            </c:numRef>
          </c:xVal>
          <c:yVal>
            <c:numRef>
              <c:f>'DA 40 FGNJZ'!$B$51:$B$59</c:f>
              <c:numCache>
                <c:formatCode>0</c:formatCode>
                <c:ptCount val="9"/>
                <c:pt idx="0">
                  <c:v>780</c:v>
                </c:pt>
                <c:pt idx="1">
                  <c:v>980</c:v>
                </c:pt>
                <c:pt idx="2">
                  <c:v>1150</c:v>
                </c:pt>
                <c:pt idx="3">
                  <c:v>1150</c:v>
                </c:pt>
                <c:pt idx="4">
                  <c:v>980</c:v>
                </c:pt>
                <c:pt idx="5">
                  <c:v>980</c:v>
                </c:pt>
                <c:pt idx="6">
                  <c:v>980</c:v>
                </c:pt>
                <c:pt idx="7">
                  <c:v>780</c:v>
                </c:pt>
                <c:pt idx="8">
                  <c:v>780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3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'DA 40 FGNJZ'!$D$10:$D$11</c:f>
              <c:numCache>
                <c:formatCode>[&gt;0]0.000;""</c:formatCode>
                <c:ptCount val="2"/>
                <c:pt idx="0">
                  <c:v>2.4889302487389107</c:v>
                </c:pt>
                <c:pt idx="1">
                  <c:v>2.4789372530875178</c:v>
                </c:pt>
              </c:numCache>
            </c:numRef>
          </c:xVal>
          <c:yVal>
            <c:numRef>
              <c:f>'DA 40 FGNJZ'!$C$10:$C$11</c:f>
              <c:numCache>
                <c:formatCode>[&gt;0]0;"";</c:formatCode>
                <c:ptCount val="2"/>
                <c:pt idx="0">
                  <c:v>1149.8</c:v>
                </c:pt>
                <c:pt idx="1">
                  <c:v>1123.8799999999999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71232"/>
        <c:axId val="110629248"/>
      </c:scatterChart>
      <c:valAx>
        <c:axId val="111471232"/>
        <c:scaling>
          <c:orientation val="minMax"/>
          <c:max val="2.61"/>
          <c:min val="2.38"/>
        </c:scaling>
        <c:delete val="0"/>
        <c:axPos val="t"/>
        <c:majorGridlines/>
        <c:minorGridlines/>
        <c:numFmt formatCode="0.0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0629248"/>
        <c:crosses val="max"/>
        <c:crossBetween val="midCat"/>
        <c:majorUnit val="0.05"/>
        <c:minorUnit val="1.0000000000000005E-2"/>
      </c:valAx>
      <c:valAx>
        <c:axId val="110629248"/>
        <c:scaling>
          <c:orientation val="minMax"/>
          <c:max val="1170"/>
          <c:min val="78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1471232"/>
        <c:crossesAt val="3.5"/>
        <c:crossBetween val="midCat"/>
        <c:majorUnit val="40"/>
        <c:minorUnit val="20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Centrage   DA 40  FGNJM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0175080012508E-2"/>
          <c:y val="0.14517143934350787"/>
          <c:w val="0.8727403021533886"/>
          <c:h val="0.82387772483586852"/>
        </c:manualLayout>
      </c:layout>
      <c:scatterChart>
        <c:scatterStyle val="lineMarker"/>
        <c:varyColors val="0"/>
        <c:ser>
          <c:idx val="0"/>
          <c:order val="0"/>
          <c:tx>
            <c:v>Enveloppe</c:v>
          </c:tx>
          <c:marker>
            <c:symbol val="none"/>
          </c:marker>
          <c:xVal>
            <c:numRef>
              <c:f>'DA 40 FGNJM'!$C$51:$C$59</c:f>
              <c:numCache>
                <c:formatCode>0.00</c:formatCode>
                <c:ptCount val="9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5">
                  <c:v>2.4</c:v>
                </c:pt>
                <c:pt idx="6">
                  <c:v>2.59</c:v>
                </c:pt>
                <c:pt idx="7">
                  <c:v>2.59</c:v>
                </c:pt>
                <c:pt idx="8">
                  <c:v>2.4</c:v>
                </c:pt>
              </c:numCache>
            </c:numRef>
          </c:xVal>
          <c:yVal>
            <c:numRef>
              <c:f>'DA 40 FGNJM'!$B$51:$B$59</c:f>
              <c:numCache>
                <c:formatCode>0</c:formatCode>
                <c:ptCount val="9"/>
                <c:pt idx="0">
                  <c:v>780</c:v>
                </c:pt>
                <c:pt idx="1">
                  <c:v>980</c:v>
                </c:pt>
                <c:pt idx="2">
                  <c:v>1150</c:v>
                </c:pt>
                <c:pt idx="3">
                  <c:v>1150</c:v>
                </c:pt>
                <c:pt idx="4">
                  <c:v>980</c:v>
                </c:pt>
                <c:pt idx="5">
                  <c:v>980</c:v>
                </c:pt>
                <c:pt idx="6">
                  <c:v>980</c:v>
                </c:pt>
                <c:pt idx="7">
                  <c:v>780</c:v>
                </c:pt>
                <c:pt idx="8">
                  <c:v>780</c:v>
                </c:pt>
              </c:numCache>
            </c:numRef>
          </c:yVal>
          <c:smooth val="0"/>
        </c:ser>
        <c:ser>
          <c:idx val="1"/>
          <c:order val="1"/>
          <c:tx>
            <c:v>centrage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spPr>
                <a:solidFill>
                  <a:schemeClr val="accent2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3">
                    <a:lumMod val="75000"/>
                  </a:schemeClr>
                </a:solidFill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'DA 40 FGNJM'!$D$10:$D$11</c:f>
              <c:numCache>
                <c:formatCode>[&gt;0]0.000;""</c:formatCode>
                <c:ptCount val="2"/>
                <c:pt idx="0">
                  <c:v>2.4042029214370313</c:v>
                </c:pt>
                <c:pt idx="1">
                  <c:v>2.4012772934495721</c:v>
                </c:pt>
              </c:numCache>
            </c:numRef>
          </c:xVal>
          <c:yVal>
            <c:numRef>
              <c:f>'DA 40 FGNJM'!$C$10:$C$11</c:f>
              <c:numCache>
                <c:formatCode>[&gt;0]0;"";</c:formatCode>
                <c:ptCount val="2"/>
                <c:pt idx="0">
                  <c:v>1013.2</c:v>
                </c:pt>
                <c:pt idx="1">
                  <c:v>1000.24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86912"/>
        <c:axId val="109288448"/>
      </c:scatterChart>
      <c:valAx>
        <c:axId val="109286912"/>
        <c:scaling>
          <c:orientation val="minMax"/>
          <c:max val="2.61"/>
          <c:min val="2.38"/>
        </c:scaling>
        <c:delete val="0"/>
        <c:axPos val="t"/>
        <c:majorGridlines/>
        <c:minorGridlines/>
        <c:numFmt formatCode="0.0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288448"/>
        <c:crosses val="max"/>
        <c:crossBetween val="midCat"/>
        <c:majorUnit val="0.05"/>
        <c:minorUnit val="1.0000000000000005E-2"/>
      </c:valAx>
      <c:valAx>
        <c:axId val="109288448"/>
        <c:scaling>
          <c:orientation val="minMax"/>
          <c:max val="1170"/>
          <c:min val="780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286912"/>
        <c:crossesAt val="3.5"/>
        <c:crossBetween val="midCat"/>
        <c:majorUnit val="40"/>
        <c:minorUnit val="20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-3" verticalDpi="0"/>
  </c:printSettings>
</c:chartSpace>
</file>

<file path=xl/ctrlProps/ctrlProp1.xml><?xml version="1.0" encoding="utf-8"?>
<formControlPr xmlns="http://schemas.microsoft.com/office/spreadsheetml/2009/9/main" objectType="Scroll" dx="16" fmlaLink="$C$6" horiz="1" max="220" page="10" val="167"/>
</file>

<file path=xl/ctrlProps/ctrlProp10.xml><?xml version="1.0" encoding="utf-8"?>
<formControlPr xmlns="http://schemas.microsoft.com/office/spreadsheetml/2009/9/main" objectType="Scroll" dx="16" fmlaLink="$C$7" horiz="1" max="20" page="10" val="2"/>
</file>

<file path=xl/ctrlProps/ctrlProp11.xml><?xml version="1.0" encoding="utf-8"?>
<formControlPr xmlns="http://schemas.microsoft.com/office/spreadsheetml/2009/9/main" objectType="Scroll" dx="16" fmlaLink="$C$8" horiz="1" max="74" page="10" val="74"/>
</file>

<file path=xl/ctrlProps/ctrlProp12.xml><?xml version="1.0" encoding="utf-8"?>
<formControlPr xmlns="http://schemas.microsoft.com/office/spreadsheetml/2009/9/main" objectType="Scroll" dx="16" fmlaLink="$C$12" horiz="1" max="74" page="10" val="20"/>
</file>

<file path=xl/ctrlProps/ctrlProp13.xml><?xml version="1.0" encoding="utf-8"?>
<formControlPr xmlns="http://schemas.microsoft.com/office/spreadsheetml/2009/9/main" objectType="Scroll" dx="16" fmlaLink="$C$6" horiz="1" max="220" page="10" val="176"/>
</file>

<file path=xl/ctrlProps/ctrlProp14.xml><?xml version="1.0" encoding="utf-8"?>
<formControlPr xmlns="http://schemas.microsoft.com/office/spreadsheetml/2009/9/main" objectType="Scroll" dx="16" fmlaLink="$C$7" horiz="1" max="220" page="10" val="149"/>
</file>

<file path=xl/ctrlProps/ctrlProp15.xml><?xml version="1.0" encoding="utf-8"?>
<formControlPr xmlns="http://schemas.microsoft.com/office/spreadsheetml/2009/9/main" objectType="Scroll" dx="16" fmlaLink="$C$8" horiz="1" max="91" page="10" val="0"/>
</file>

<file path=xl/ctrlProps/ctrlProp16.xml><?xml version="1.0" encoding="utf-8"?>
<formControlPr xmlns="http://schemas.microsoft.com/office/spreadsheetml/2009/9/main" objectType="Scroll" dx="16" fmlaLink="$C$9" horiz="1" max="182" page="10" val="79"/>
</file>

<file path=xl/ctrlProps/ctrlProp17.xml><?xml version="1.0" encoding="utf-8"?>
<formControlPr xmlns="http://schemas.microsoft.com/office/spreadsheetml/2009/9/main" objectType="Scroll" dx="16" fmlaLink="$C$13" horiz="1" max="182" page="10" val="182"/>
</file>

<file path=xl/ctrlProps/ctrlProp18.xml><?xml version="1.0" encoding="utf-8"?>
<formControlPr xmlns="http://schemas.microsoft.com/office/spreadsheetml/2009/9/main" objectType="Scroll" dx="16" fmlaLink="$C$6" horiz="1" max="220" page="10" val="167"/>
</file>

<file path=xl/ctrlProps/ctrlProp19.xml><?xml version="1.0" encoding="utf-8"?>
<formControlPr xmlns="http://schemas.microsoft.com/office/spreadsheetml/2009/9/main" objectType="Scroll" dx="16" fmlaLink="$C$7" horiz="1" max="220" page="10" val="0"/>
</file>

<file path=xl/ctrlProps/ctrlProp2.xml><?xml version="1.0" encoding="utf-8"?>
<formControlPr xmlns="http://schemas.microsoft.com/office/spreadsheetml/2009/9/main" objectType="Scroll" dx="16" fmlaLink="$C$7" horiz="1" max="20" page="10" val="5"/>
</file>

<file path=xl/ctrlProps/ctrlProp20.xml><?xml version="1.0" encoding="utf-8"?>
<formControlPr xmlns="http://schemas.microsoft.com/office/spreadsheetml/2009/9/main" objectType="Scroll" dx="16" fmlaLink="$C$8" horiz="1" max="59" page="10" val="27"/>
</file>

<file path=xl/ctrlProps/ctrlProp21.xml><?xml version="1.0" encoding="utf-8"?>
<formControlPr xmlns="http://schemas.microsoft.com/office/spreadsheetml/2009/9/main" objectType="Scroll" dx="16" fmlaLink="$C$9" horiz="1" max="212" min="17" page="10" val="212"/>
</file>

<file path=xl/ctrlProps/ctrlProp22.xml><?xml version="1.0" encoding="utf-8"?>
<formControlPr xmlns="http://schemas.microsoft.com/office/spreadsheetml/2009/9/main" objectType="Scroll" dx="16" fmlaLink="$C$13" horiz="1" max="212" page="10" val="84"/>
</file>

<file path=xl/ctrlProps/ctrlProp23.xml><?xml version="1.0" encoding="utf-8"?>
<formControlPr xmlns="http://schemas.microsoft.com/office/spreadsheetml/2009/9/main" objectType="Scroll" dx="16" fmlaLink="$C$6" horiz="1" max="220" page="10" val="160"/>
</file>

<file path=xl/ctrlProps/ctrlProp24.xml><?xml version="1.0" encoding="utf-8"?>
<formControlPr xmlns="http://schemas.microsoft.com/office/spreadsheetml/2009/9/main" objectType="Scroll" dx="16" fmlaLink="$C$7" horiz="1" max="220" page="10" val="160"/>
</file>

<file path=xl/ctrlProps/ctrlProp25.xml><?xml version="1.0" encoding="utf-8"?>
<formControlPr xmlns="http://schemas.microsoft.com/office/spreadsheetml/2009/9/main" objectType="Scroll" dx="16" fmlaLink="$C$8" horiz="1" max="45" page="10" val="8"/>
</file>

<file path=xl/ctrlProps/ctrlProp26.xml><?xml version="1.0" encoding="utf-8"?>
<formControlPr xmlns="http://schemas.microsoft.com/office/spreadsheetml/2009/9/main" objectType="Scroll" dx="16" fmlaLink="$C$10" horiz="1" max="106" page="10" val="106"/>
</file>

<file path=xl/ctrlProps/ctrlProp27.xml><?xml version="1.0" encoding="utf-8"?>
<formControlPr xmlns="http://schemas.microsoft.com/office/spreadsheetml/2009/9/main" objectType="Scroll" dx="16" fmlaLink="$C$14" horiz="1" max="106" page="10" val="44"/>
</file>

<file path=xl/ctrlProps/ctrlProp28.xml><?xml version="1.0" encoding="utf-8"?>
<formControlPr xmlns="http://schemas.microsoft.com/office/spreadsheetml/2009/9/main" objectType="Scroll" dx="16" fmlaLink="$C$9" horiz="1" max="18" page="10" val="0"/>
</file>

<file path=xl/ctrlProps/ctrlProp29.xml><?xml version="1.0" encoding="utf-8"?>
<formControlPr xmlns="http://schemas.microsoft.com/office/spreadsheetml/2009/9/main" objectType="Scroll" dx="16" fmlaLink="$C$6" horiz="1" max="220" page="10" val="180"/>
</file>

<file path=xl/ctrlProps/ctrlProp3.xml><?xml version="1.0" encoding="utf-8"?>
<formControlPr xmlns="http://schemas.microsoft.com/office/spreadsheetml/2009/9/main" objectType="Scroll" dx="16" fmlaLink="$C$8" horiz="1" max="74" page="10" val="74"/>
</file>

<file path=xl/ctrlProps/ctrlProp30.xml><?xml version="1.0" encoding="utf-8"?>
<formControlPr xmlns="http://schemas.microsoft.com/office/spreadsheetml/2009/9/main" objectType="Scroll" dx="16" fmlaLink="$C$7" horiz="1" max="220" page="10" val="70"/>
</file>

<file path=xl/ctrlProps/ctrlProp31.xml><?xml version="1.0" encoding="utf-8"?>
<formControlPr xmlns="http://schemas.microsoft.com/office/spreadsheetml/2009/9/main" objectType="Scroll" dx="16" fmlaLink="$C$8" horiz="1" max="30" page="10" val="4"/>
</file>

<file path=xl/ctrlProps/ctrlProp32.xml><?xml version="1.0" encoding="utf-8"?>
<formControlPr xmlns="http://schemas.microsoft.com/office/spreadsheetml/2009/9/main" objectType="Scroll" dx="16" fmlaLink="$C$9" horiz="1" max="106" page="10" val="106"/>
</file>

<file path=xl/ctrlProps/ctrlProp33.xml><?xml version="1.0" encoding="utf-8"?>
<formControlPr xmlns="http://schemas.microsoft.com/office/spreadsheetml/2009/9/main" objectType="Scroll" dx="16" fmlaLink="$C$13" horiz="1" max="106" page="10" val="36"/>
</file>

<file path=xl/ctrlProps/ctrlProp34.xml><?xml version="1.0" encoding="utf-8"?>
<formControlPr xmlns="http://schemas.microsoft.com/office/spreadsheetml/2009/9/main" objectType="Scroll" dx="16" fmlaLink="$C$6" horiz="1" max="220" page="10" val="170"/>
</file>

<file path=xl/ctrlProps/ctrlProp35.xml><?xml version="1.0" encoding="utf-8"?>
<formControlPr xmlns="http://schemas.microsoft.com/office/spreadsheetml/2009/9/main" objectType="Scroll" dx="16" fmlaLink="$C$7" horiz="1" max="220" page="10" val="0"/>
</file>

<file path=xl/ctrlProps/ctrlProp36.xml><?xml version="1.0" encoding="utf-8"?>
<formControlPr xmlns="http://schemas.microsoft.com/office/spreadsheetml/2009/9/main" objectType="Scroll" dx="16" fmlaLink="$C$8" horiz="1" max="30" page="10" val="10"/>
</file>

<file path=xl/ctrlProps/ctrlProp37.xml><?xml version="1.0" encoding="utf-8"?>
<formControlPr xmlns="http://schemas.microsoft.com/office/spreadsheetml/2009/9/main" objectType="Scroll" dx="16" fmlaLink="$C$9" horiz="1" max="152" page="10" val="89"/>
</file>

<file path=xl/ctrlProps/ctrlProp38.xml><?xml version="1.0" encoding="utf-8"?>
<formControlPr xmlns="http://schemas.microsoft.com/office/spreadsheetml/2009/9/main" objectType="Scroll" dx="16" fmlaLink="$C$13" horiz="1" max="106" page="10" val="18"/>
</file>

<file path=xl/ctrlProps/ctrlProp4.xml><?xml version="1.0" encoding="utf-8"?>
<formControlPr xmlns="http://schemas.microsoft.com/office/spreadsheetml/2009/9/main" objectType="Scroll" dx="16" fmlaLink="$C$12" horiz="1" max="74" page="10" val="19"/>
</file>

<file path=xl/ctrlProps/ctrlProp5.xml><?xml version="1.0" encoding="utf-8"?>
<formControlPr xmlns="http://schemas.microsoft.com/office/spreadsheetml/2009/9/main" objectType="Scroll" dx="16" fmlaLink="$C$6" horiz="1" max="220" page="10" val="170"/>
</file>

<file path=xl/ctrlProps/ctrlProp6.xml><?xml version="1.0" encoding="utf-8"?>
<formControlPr xmlns="http://schemas.microsoft.com/office/spreadsheetml/2009/9/main" objectType="Scroll" dx="16" fmlaLink="$C$7" horiz="1" max="20" page="10" val="10"/>
</file>

<file path=xl/ctrlProps/ctrlProp7.xml><?xml version="1.0" encoding="utf-8"?>
<formControlPr xmlns="http://schemas.microsoft.com/office/spreadsheetml/2009/9/main" objectType="Scroll" dx="16" fmlaLink="$C$8" horiz="1" max="74" page="10" val="74"/>
</file>

<file path=xl/ctrlProps/ctrlProp8.xml><?xml version="1.0" encoding="utf-8"?>
<formControlPr xmlns="http://schemas.microsoft.com/office/spreadsheetml/2009/9/main" objectType="Scroll" dx="16" fmlaLink="$C$12" horiz="1" max="74" page="10" val="39"/>
</file>

<file path=xl/ctrlProps/ctrlProp9.xml><?xml version="1.0" encoding="utf-8"?>
<formControlPr xmlns="http://schemas.microsoft.com/office/spreadsheetml/2009/9/main" objectType="Scroll" dx="16" fmlaLink="$C$6" horiz="1" max="220" page="10" val="18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jpeg"/><Relationship Id="rId1" Type="http://schemas.openxmlformats.org/officeDocument/2006/relationships/chart" Target="../charts/chart6.xml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38100</xdr:rowOff>
    </xdr:from>
    <xdr:to>
      <xdr:col>9</xdr:col>
      <xdr:colOff>304800</xdr:colOff>
      <xdr:row>43</xdr:row>
      <xdr:rowOff>95250</xdr:rowOff>
    </xdr:to>
    <xdr:graphicFrame macro="">
      <xdr:nvGraphicFramePr>
        <xdr:cNvPr id="15053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50535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515302</xdr:colOff>
      <xdr:row>7</xdr:row>
      <xdr:rowOff>1</xdr:rowOff>
    </xdr:from>
    <xdr:to>
      <xdr:col>3</xdr:col>
      <xdr:colOff>198221</xdr:colOff>
      <xdr:row>8</xdr:row>
      <xdr:rowOff>5603</xdr:rowOff>
    </xdr:to>
    <xdr:sp macro="" textlink="">
      <xdr:nvSpPr>
        <xdr:cNvPr id="5" name="ZoneTexte 4"/>
        <xdr:cNvSpPr txBox="1"/>
      </xdr:nvSpPr>
      <xdr:spPr>
        <a:xfrm>
          <a:off x="2674003" y="2179545"/>
          <a:ext cx="340379" cy="235323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507364</xdr:colOff>
      <xdr:row>11</xdr:row>
      <xdr:rowOff>9525</xdr:rowOff>
    </xdr:from>
    <xdr:to>
      <xdr:col>3</xdr:col>
      <xdr:colOff>182438</xdr:colOff>
      <xdr:row>12</xdr:row>
      <xdr:rowOff>1</xdr:rowOff>
    </xdr:to>
    <xdr:sp macro="" textlink="">
      <xdr:nvSpPr>
        <xdr:cNvPr id="7" name="ZoneTexte 6"/>
        <xdr:cNvSpPr txBox="1"/>
      </xdr:nvSpPr>
      <xdr:spPr>
        <a:xfrm>
          <a:off x="2670174" y="3101975"/>
          <a:ext cx="338138" cy="219076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 editAs="oneCell">
    <xdr:from>
      <xdr:col>0</xdr:col>
      <xdr:colOff>342900</xdr:colOff>
      <xdr:row>1</xdr:row>
      <xdr:rowOff>123825</xdr:rowOff>
    </xdr:from>
    <xdr:to>
      <xdr:col>1</xdr:col>
      <xdr:colOff>695325</xdr:colOff>
      <xdr:row>3</xdr:row>
      <xdr:rowOff>38100</xdr:rowOff>
    </xdr:to>
    <xdr:pic>
      <xdr:nvPicPr>
        <xdr:cNvPr id="150538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457200"/>
          <a:ext cx="1828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496570</xdr:colOff>
      <xdr:row>12</xdr:row>
      <xdr:rowOff>5603</xdr:rowOff>
    </xdr:from>
    <xdr:to>
      <xdr:col>3</xdr:col>
      <xdr:colOff>193458</xdr:colOff>
      <xdr:row>12</xdr:row>
      <xdr:rowOff>202629</xdr:rowOff>
    </xdr:to>
    <xdr:sp macro="" textlink="">
      <xdr:nvSpPr>
        <xdr:cNvPr id="8" name="ZoneTexte 7"/>
        <xdr:cNvSpPr txBox="1"/>
      </xdr:nvSpPr>
      <xdr:spPr>
        <a:xfrm>
          <a:off x="2662891" y="3333750"/>
          <a:ext cx="346829" cy="197026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0</xdr:col>
      <xdr:colOff>523238</xdr:colOff>
      <xdr:row>21</xdr:row>
      <xdr:rowOff>42333</xdr:rowOff>
    </xdr:from>
    <xdr:to>
      <xdr:col>0</xdr:col>
      <xdr:colOff>1023102</xdr:colOff>
      <xdr:row>22</xdr:row>
      <xdr:rowOff>52916</xdr:rowOff>
    </xdr:to>
    <xdr:sp macro="" textlink="">
      <xdr:nvSpPr>
        <xdr:cNvPr id="9" name="ZoneTexte 8"/>
        <xdr:cNvSpPr txBox="1"/>
      </xdr:nvSpPr>
      <xdr:spPr>
        <a:xfrm>
          <a:off x="507998" y="4921250"/>
          <a:ext cx="484717" cy="1693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750 kg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350520</xdr:colOff>
          <xdr:row>5</xdr:row>
          <xdr:rowOff>152400</xdr:rowOff>
        </xdr:to>
        <xdr:sp macro="" textlink="">
          <xdr:nvSpPr>
            <xdr:cNvPr id="150529" name="Scroll Bar 1" hidden="1">
              <a:extLst>
                <a:ext uri="{63B3BB69-23CF-44E3-9099-C40C66FF867C}">
                  <a14:compatExt spid="_x0000_s150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350520</xdr:colOff>
          <xdr:row>6</xdr:row>
          <xdr:rowOff>167640</xdr:rowOff>
        </xdr:to>
        <xdr:sp macro="" textlink="">
          <xdr:nvSpPr>
            <xdr:cNvPr id="150531" name="Scroll Bar 3" hidden="1">
              <a:extLst>
                <a:ext uri="{63B3BB69-23CF-44E3-9099-C40C66FF867C}">
                  <a14:compatExt spid="_x0000_s150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7</xdr:row>
          <xdr:rowOff>22860</xdr:rowOff>
        </xdr:from>
        <xdr:to>
          <xdr:col>1</xdr:col>
          <xdr:colOff>358140</xdr:colOff>
          <xdr:row>7</xdr:row>
          <xdr:rowOff>160020</xdr:rowOff>
        </xdr:to>
        <xdr:sp macro="" textlink="">
          <xdr:nvSpPr>
            <xdr:cNvPr id="150532" name="Scroll Bar 4" hidden="1">
              <a:extLst>
                <a:ext uri="{63B3BB69-23CF-44E3-9099-C40C66FF867C}">
                  <a14:compatExt spid="_x0000_s150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11</xdr:row>
          <xdr:rowOff>7620</xdr:rowOff>
        </xdr:from>
        <xdr:to>
          <xdr:col>1</xdr:col>
          <xdr:colOff>525780</xdr:colOff>
          <xdr:row>11</xdr:row>
          <xdr:rowOff>167640</xdr:rowOff>
        </xdr:to>
        <xdr:sp macro="" textlink="">
          <xdr:nvSpPr>
            <xdr:cNvPr id="150533" name="Scroll Bar 5" hidden="1">
              <a:extLst>
                <a:ext uri="{63B3BB69-23CF-44E3-9099-C40C66FF867C}">
                  <a14:compatExt spid="_x0000_s150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38100</xdr:rowOff>
    </xdr:from>
    <xdr:to>
      <xdr:col>9</xdr:col>
      <xdr:colOff>304800</xdr:colOff>
      <xdr:row>43</xdr:row>
      <xdr:rowOff>95250</xdr:rowOff>
    </xdr:to>
    <xdr:graphicFrame macro="">
      <xdr:nvGraphicFramePr>
        <xdr:cNvPr id="166917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66918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515302</xdr:colOff>
      <xdr:row>7</xdr:row>
      <xdr:rowOff>1</xdr:rowOff>
    </xdr:from>
    <xdr:to>
      <xdr:col>3</xdr:col>
      <xdr:colOff>198275</xdr:colOff>
      <xdr:row>7</xdr:row>
      <xdr:rowOff>224519</xdr:rowOff>
    </xdr:to>
    <xdr:sp macro="" textlink="">
      <xdr:nvSpPr>
        <xdr:cNvPr id="4" name="ZoneTexte 3"/>
        <xdr:cNvSpPr txBox="1"/>
      </xdr:nvSpPr>
      <xdr:spPr>
        <a:xfrm>
          <a:off x="2670401" y="2177144"/>
          <a:ext cx="336778" cy="224518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507364</xdr:colOff>
      <xdr:row>10</xdr:row>
      <xdr:rowOff>199160</xdr:rowOff>
    </xdr:from>
    <xdr:to>
      <xdr:col>3</xdr:col>
      <xdr:colOff>182548</xdr:colOff>
      <xdr:row>12</xdr:row>
      <xdr:rowOff>1</xdr:rowOff>
    </xdr:to>
    <xdr:sp macro="" textlink="">
      <xdr:nvSpPr>
        <xdr:cNvPr id="5" name="ZoneTexte 4"/>
        <xdr:cNvSpPr txBox="1"/>
      </xdr:nvSpPr>
      <xdr:spPr>
        <a:xfrm>
          <a:off x="2665556" y="3048001"/>
          <a:ext cx="339870" cy="251114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 editAs="oneCell">
    <xdr:from>
      <xdr:col>0</xdr:col>
      <xdr:colOff>342900</xdr:colOff>
      <xdr:row>1</xdr:row>
      <xdr:rowOff>123825</xdr:rowOff>
    </xdr:from>
    <xdr:to>
      <xdr:col>1</xdr:col>
      <xdr:colOff>695325</xdr:colOff>
      <xdr:row>3</xdr:row>
      <xdr:rowOff>38100</xdr:rowOff>
    </xdr:to>
    <xdr:pic>
      <xdr:nvPicPr>
        <xdr:cNvPr id="16692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457200"/>
          <a:ext cx="1828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495777</xdr:colOff>
      <xdr:row>12</xdr:row>
      <xdr:rowOff>8659</xdr:rowOff>
    </xdr:from>
    <xdr:to>
      <xdr:col>3</xdr:col>
      <xdr:colOff>181886</xdr:colOff>
      <xdr:row>12</xdr:row>
      <xdr:rowOff>220266</xdr:rowOff>
    </xdr:to>
    <xdr:sp macro="" textlink="">
      <xdr:nvSpPr>
        <xdr:cNvPr id="7" name="ZoneTexte 6"/>
        <xdr:cNvSpPr txBox="1"/>
      </xdr:nvSpPr>
      <xdr:spPr>
        <a:xfrm>
          <a:off x="2661048" y="3306690"/>
          <a:ext cx="342532" cy="211607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0</xdr:col>
      <xdr:colOff>520065</xdr:colOff>
      <xdr:row>21</xdr:row>
      <xdr:rowOff>28575</xdr:rowOff>
    </xdr:from>
    <xdr:to>
      <xdr:col>0</xdr:col>
      <xdr:colOff>1019929</xdr:colOff>
      <xdr:row>22</xdr:row>
      <xdr:rowOff>35983</xdr:rowOff>
    </xdr:to>
    <xdr:sp macro="" textlink="">
      <xdr:nvSpPr>
        <xdr:cNvPr id="8" name="ZoneTexte 7"/>
        <xdr:cNvSpPr txBox="1"/>
      </xdr:nvSpPr>
      <xdr:spPr>
        <a:xfrm>
          <a:off x="504825" y="4886325"/>
          <a:ext cx="484717" cy="1693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750 kg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350520</xdr:colOff>
          <xdr:row>5</xdr:row>
          <xdr:rowOff>152400</xdr:rowOff>
        </xdr:to>
        <xdr:sp macro="" textlink="">
          <xdr:nvSpPr>
            <xdr:cNvPr id="166913" name="Scroll Bar 1" hidden="1">
              <a:extLst>
                <a:ext uri="{63B3BB69-23CF-44E3-9099-C40C66FF867C}">
                  <a14:compatExt spid="_x0000_s166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350520</xdr:colOff>
          <xdr:row>6</xdr:row>
          <xdr:rowOff>167640</xdr:rowOff>
        </xdr:to>
        <xdr:sp macro="" textlink="">
          <xdr:nvSpPr>
            <xdr:cNvPr id="166914" name="Scroll Bar 2" hidden="1">
              <a:extLst>
                <a:ext uri="{63B3BB69-23CF-44E3-9099-C40C66FF867C}">
                  <a14:compatExt spid="_x0000_s166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708660</xdr:colOff>
          <xdr:row>7</xdr:row>
          <xdr:rowOff>30480</xdr:rowOff>
        </xdr:from>
        <xdr:to>
          <xdr:col>1</xdr:col>
          <xdr:colOff>335280</xdr:colOff>
          <xdr:row>7</xdr:row>
          <xdr:rowOff>175260</xdr:rowOff>
        </xdr:to>
        <xdr:sp macro="" textlink="">
          <xdr:nvSpPr>
            <xdr:cNvPr id="166915" name="Scroll Bar 3" hidden="1">
              <a:extLst>
                <a:ext uri="{63B3BB69-23CF-44E3-9099-C40C66FF867C}">
                  <a14:compatExt spid="_x0000_s166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11</xdr:row>
          <xdr:rowOff>7620</xdr:rowOff>
        </xdr:from>
        <xdr:to>
          <xdr:col>1</xdr:col>
          <xdr:colOff>525780</xdr:colOff>
          <xdr:row>11</xdr:row>
          <xdr:rowOff>167640</xdr:rowOff>
        </xdr:to>
        <xdr:sp macro="" textlink="">
          <xdr:nvSpPr>
            <xdr:cNvPr id="166916" name="Scroll Bar 4" hidden="1">
              <a:extLst>
                <a:ext uri="{63B3BB69-23CF-44E3-9099-C40C66FF867C}">
                  <a14:compatExt spid="_x0000_s166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38100</xdr:rowOff>
    </xdr:from>
    <xdr:to>
      <xdr:col>9</xdr:col>
      <xdr:colOff>304800</xdr:colOff>
      <xdr:row>43</xdr:row>
      <xdr:rowOff>95250</xdr:rowOff>
    </xdr:to>
    <xdr:graphicFrame macro="">
      <xdr:nvGraphicFramePr>
        <xdr:cNvPr id="172037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72038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515302</xdr:colOff>
      <xdr:row>7</xdr:row>
      <xdr:rowOff>5953</xdr:rowOff>
    </xdr:from>
    <xdr:to>
      <xdr:col>3</xdr:col>
      <xdr:colOff>198221</xdr:colOff>
      <xdr:row>8</xdr:row>
      <xdr:rowOff>0</xdr:rowOff>
    </xdr:to>
    <xdr:sp macro="" textlink="">
      <xdr:nvSpPr>
        <xdr:cNvPr id="4" name="ZoneTexte 3"/>
        <xdr:cNvSpPr txBox="1"/>
      </xdr:nvSpPr>
      <xdr:spPr>
        <a:xfrm>
          <a:off x="2672953" y="2172891"/>
          <a:ext cx="339328" cy="220265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519270</xdr:colOff>
      <xdr:row>11</xdr:row>
      <xdr:rowOff>0</xdr:rowOff>
    </xdr:from>
    <xdr:to>
      <xdr:col>3</xdr:col>
      <xdr:colOff>202026</xdr:colOff>
      <xdr:row>12</xdr:row>
      <xdr:rowOff>4536</xdr:rowOff>
    </xdr:to>
    <xdr:sp macro="" textlink="">
      <xdr:nvSpPr>
        <xdr:cNvPr id="5" name="ZoneTexte 4"/>
        <xdr:cNvSpPr txBox="1"/>
      </xdr:nvSpPr>
      <xdr:spPr>
        <a:xfrm>
          <a:off x="2676921" y="3071813"/>
          <a:ext cx="339328" cy="230754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 editAs="oneCell">
    <xdr:from>
      <xdr:col>0</xdr:col>
      <xdr:colOff>342900</xdr:colOff>
      <xdr:row>1</xdr:row>
      <xdr:rowOff>123825</xdr:rowOff>
    </xdr:from>
    <xdr:to>
      <xdr:col>1</xdr:col>
      <xdr:colOff>695325</xdr:colOff>
      <xdr:row>3</xdr:row>
      <xdr:rowOff>38100</xdr:rowOff>
    </xdr:to>
    <xdr:pic>
      <xdr:nvPicPr>
        <xdr:cNvPr id="17204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457200"/>
          <a:ext cx="1828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522957</xdr:colOff>
      <xdr:row>12</xdr:row>
      <xdr:rowOff>13322</xdr:rowOff>
    </xdr:from>
    <xdr:to>
      <xdr:col>3</xdr:col>
      <xdr:colOff>207070</xdr:colOff>
      <xdr:row>12</xdr:row>
      <xdr:rowOff>208641</xdr:rowOff>
    </xdr:to>
    <xdr:sp macro="" textlink="">
      <xdr:nvSpPr>
        <xdr:cNvPr id="7" name="ZoneTexte 6"/>
        <xdr:cNvSpPr txBox="1"/>
      </xdr:nvSpPr>
      <xdr:spPr>
        <a:xfrm>
          <a:off x="2680608" y="3311353"/>
          <a:ext cx="340548" cy="195319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0</xdr:col>
      <xdr:colOff>520065</xdr:colOff>
      <xdr:row>21</xdr:row>
      <xdr:rowOff>47625</xdr:rowOff>
    </xdr:from>
    <xdr:to>
      <xdr:col>0</xdr:col>
      <xdr:colOff>1019929</xdr:colOff>
      <xdr:row>22</xdr:row>
      <xdr:rowOff>55033</xdr:rowOff>
    </xdr:to>
    <xdr:sp macro="" textlink="">
      <xdr:nvSpPr>
        <xdr:cNvPr id="8" name="ZoneTexte 7"/>
        <xdr:cNvSpPr txBox="1"/>
      </xdr:nvSpPr>
      <xdr:spPr>
        <a:xfrm>
          <a:off x="504825" y="4905375"/>
          <a:ext cx="484717" cy="1693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750 kg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350520</xdr:colOff>
          <xdr:row>5</xdr:row>
          <xdr:rowOff>152400</xdr:rowOff>
        </xdr:to>
        <xdr:sp macro="" textlink="">
          <xdr:nvSpPr>
            <xdr:cNvPr id="172033" name="Scroll Bar 1" hidden="1">
              <a:extLst>
                <a:ext uri="{63B3BB69-23CF-44E3-9099-C40C66FF867C}">
                  <a14:compatExt spid="_x0000_s172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350520</xdr:colOff>
          <xdr:row>6</xdr:row>
          <xdr:rowOff>167640</xdr:rowOff>
        </xdr:to>
        <xdr:sp macro="" textlink="">
          <xdr:nvSpPr>
            <xdr:cNvPr id="172034" name="Scroll Bar 2" hidden="1">
              <a:extLst>
                <a:ext uri="{63B3BB69-23CF-44E3-9099-C40C66FF867C}">
                  <a14:compatExt spid="_x0000_s172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708660</xdr:colOff>
          <xdr:row>7</xdr:row>
          <xdr:rowOff>30480</xdr:rowOff>
        </xdr:from>
        <xdr:to>
          <xdr:col>1</xdr:col>
          <xdr:colOff>335280</xdr:colOff>
          <xdr:row>7</xdr:row>
          <xdr:rowOff>175260</xdr:rowOff>
        </xdr:to>
        <xdr:sp macro="" textlink="">
          <xdr:nvSpPr>
            <xdr:cNvPr id="172035" name="Scroll Bar 3" hidden="1">
              <a:extLst>
                <a:ext uri="{63B3BB69-23CF-44E3-9099-C40C66FF867C}">
                  <a14:compatExt spid="_x0000_s172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11</xdr:row>
          <xdr:rowOff>7620</xdr:rowOff>
        </xdr:from>
        <xdr:to>
          <xdr:col>1</xdr:col>
          <xdr:colOff>525780</xdr:colOff>
          <xdr:row>11</xdr:row>
          <xdr:rowOff>167640</xdr:rowOff>
        </xdr:to>
        <xdr:sp macro="" textlink="">
          <xdr:nvSpPr>
            <xdr:cNvPr id="172036" name="Scroll Bar 4" hidden="1">
              <a:extLst>
                <a:ext uri="{63B3BB69-23CF-44E3-9099-C40C66FF867C}">
                  <a14:compatExt spid="_x0000_s172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38100</xdr:rowOff>
    </xdr:from>
    <xdr:to>
      <xdr:col>9</xdr:col>
      <xdr:colOff>295275</xdr:colOff>
      <xdr:row>44</xdr:row>
      <xdr:rowOff>85725</xdr:rowOff>
    </xdr:to>
    <xdr:graphicFrame macro="">
      <xdr:nvGraphicFramePr>
        <xdr:cNvPr id="182067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409575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820679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1550" y="352425"/>
          <a:ext cx="12954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500062</xdr:colOff>
      <xdr:row>8</xdr:row>
      <xdr:rowOff>6804</xdr:rowOff>
    </xdr:from>
    <xdr:to>
      <xdr:col>3</xdr:col>
      <xdr:colOff>190500</xdr:colOff>
      <xdr:row>8</xdr:row>
      <xdr:rowOff>231321</xdr:rowOff>
    </xdr:to>
    <xdr:sp macro="" textlink="">
      <xdr:nvSpPr>
        <xdr:cNvPr id="4" name="ZoneTexte 3"/>
        <xdr:cNvSpPr txBox="1"/>
      </xdr:nvSpPr>
      <xdr:spPr>
        <a:xfrm>
          <a:off x="2671762" y="2407104"/>
          <a:ext cx="338138" cy="224517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1</xdr:col>
      <xdr:colOff>293688</xdr:colOff>
      <xdr:row>8</xdr:row>
      <xdr:rowOff>15873</xdr:rowOff>
    </xdr:from>
    <xdr:to>
      <xdr:col>1</xdr:col>
      <xdr:colOff>611188</xdr:colOff>
      <xdr:row>8</xdr:row>
      <xdr:rowOff>206375</xdr:rowOff>
    </xdr:to>
    <xdr:sp macro="" textlink="">
      <xdr:nvSpPr>
        <xdr:cNvPr id="5" name="ZoneTexte 4"/>
        <xdr:cNvSpPr txBox="1"/>
      </xdr:nvSpPr>
      <xdr:spPr>
        <a:xfrm>
          <a:off x="1770063" y="2416173"/>
          <a:ext cx="317500" cy="19050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2</xdr:col>
      <xdr:colOff>492124</xdr:colOff>
      <xdr:row>11</xdr:row>
      <xdr:rowOff>224517</xdr:rowOff>
    </xdr:from>
    <xdr:to>
      <xdr:col>3</xdr:col>
      <xdr:colOff>182562</xdr:colOff>
      <xdr:row>13</xdr:row>
      <xdr:rowOff>6804</xdr:rowOff>
    </xdr:to>
    <xdr:sp macro="" textlink="">
      <xdr:nvSpPr>
        <xdr:cNvPr id="6" name="ZoneTexte 5"/>
        <xdr:cNvSpPr txBox="1"/>
      </xdr:nvSpPr>
      <xdr:spPr>
        <a:xfrm>
          <a:off x="2663824" y="3310617"/>
          <a:ext cx="338138" cy="239487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498841</xdr:colOff>
      <xdr:row>13</xdr:row>
      <xdr:rowOff>6803</xdr:rowOff>
    </xdr:from>
    <xdr:to>
      <xdr:col>3</xdr:col>
      <xdr:colOff>179070</xdr:colOff>
      <xdr:row>13</xdr:row>
      <xdr:rowOff>217714</xdr:rowOff>
    </xdr:to>
    <xdr:sp macro="" textlink="">
      <xdr:nvSpPr>
        <xdr:cNvPr id="7" name="ZoneTexte 6"/>
        <xdr:cNvSpPr txBox="1"/>
      </xdr:nvSpPr>
      <xdr:spPr>
        <a:xfrm>
          <a:off x="2670541" y="3550103"/>
          <a:ext cx="327929" cy="210911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1</xdr:col>
      <xdr:colOff>552450</xdr:colOff>
      <xdr:row>23</xdr:row>
      <xdr:rowOff>57150</xdr:rowOff>
    </xdr:from>
    <xdr:to>
      <xdr:col>2</xdr:col>
      <xdr:colOff>571500</xdr:colOff>
      <xdr:row>24</xdr:row>
      <xdr:rowOff>38099</xdr:rowOff>
    </xdr:to>
    <xdr:sp macro="" textlink="">
      <xdr:nvSpPr>
        <xdr:cNvPr id="8" name="ZoneTexte 7"/>
        <xdr:cNvSpPr txBox="1"/>
      </xdr:nvSpPr>
      <xdr:spPr>
        <a:xfrm>
          <a:off x="2028825" y="5305425"/>
          <a:ext cx="714375" cy="14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normale</a:t>
          </a:r>
        </a:p>
      </xdr:txBody>
    </xdr:sp>
    <xdr:clientData/>
  </xdr:twoCellAnchor>
  <xdr:twoCellAnchor>
    <xdr:from>
      <xdr:col>0</xdr:col>
      <xdr:colOff>676275</xdr:colOff>
      <xdr:row>37</xdr:row>
      <xdr:rowOff>19050</xdr:rowOff>
    </xdr:from>
    <xdr:to>
      <xdr:col>0</xdr:col>
      <xdr:colOff>1390650</xdr:colOff>
      <xdr:row>37</xdr:row>
      <xdr:rowOff>161924</xdr:rowOff>
    </xdr:to>
    <xdr:sp macro="" textlink="">
      <xdr:nvSpPr>
        <xdr:cNvPr id="9" name="ZoneTexte 8"/>
        <xdr:cNvSpPr txBox="1"/>
      </xdr:nvSpPr>
      <xdr:spPr>
        <a:xfrm>
          <a:off x="676275" y="7534275"/>
          <a:ext cx="714375" cy="14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utilitaire</a:t>
          </a:r>
        </a:p>
      </xdr:txBody>
    </xdr:sp>
    <xdr:clientData/>
  </xdr:twoCellAnchor>
  <xdr:twoCellAnchor>
    <xdr:from>
      <xdr:col>2</xdr:col>
      <xdr:colOff>179916</xdr:colOff>
      <xdr:row>19</xdr:row>
      <xdr:rowOff>127000</xdr:rowOff>
    </xdr:from>
    <xdr:to>
      <xdr:col>3</xdr:col>
      <xdr:colOff>251883</xdr:colOff>
      <xdr:row>20</xdr:row>
      <xdr:rowOff>137584</xdr:rowOff>
    </xdr:to>
    <xdr:sp macro="" textlink="">
      <xdr:nvSpPr>
        <xdr:cNvPr id="11" name="ZoneTexte 10"/>
        <xdr:cNvSpPr txBox="1"/>
      </xdr:nvSpPr>
      <xdr:spPr>
        <a:xfrm>
          <a:off x="2351616" y="4727575"/>
          <a:ext cx="719667" cy="17250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1157 kg</a:t>
          </a:r>
        </a:p>
      </xdr:txBody>
    </xdr:sp>
    <xdr:clientData/>
  </xdr:twoCellAnchor>
  <xdr:twoCellAnchor>
    <xdr:from>
      <xdr:col>0</xdr:col>
      <xdr:colOff>962025</xdr:colOff>
      <xdr:row>27</xdr:row>
      <xdr:rowOff>9525</xdr:rowOff>
    </xdr:from>
    <xdr:to>
      <xdr:col>0</xdr:col>
      <xdr:colOff>1374775</xdr:colOff>
      <xdr:row>28</xdr:row>
      <xdr:rowOff>18473</xdr:rowOff>
    </xdr:to>
    <xdr:sp macro="" textlink="">
      <xdr:nvSpPr>
        <xdr:cNvPr id="12" name="ZoneTexte 11"/>
        <xdr:cNvSpPr txBox="1"/>
      </xdr:nvSpPr>
      <xdr:spPr>
        <a:xfrm>
          <a:off x="962025" y="5905500"/>
          <a:ext cx="412750" cy="17087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966 kg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678180</xdr:colOff>
          <xdr:row>5</xdr:row>
          <xdr:rowOff>15240</xdr:rowOff>
        </xdr:from>
        <xdr:to>
          <xdr:col>1</xdr:col>
          <xdr:colOff>342900</xdr:colOff>
          <xdr:row>5</xdr:row>
          <xdr:rowOff>152400</xdr:rowOff>
        </xdr:to>
        <xdr:sp macro="" textlink="">
          <xdr:nvSpPr>
            <xdr:cNvPr id="1820673" name="Scroll Bar 1" hidden="1">
              <a:extLst>
                <a:ext uri="{63B3BB69-23CF-44E3-9099-C40C66FF867C}">
                  <a14:compatExt spid="_x0000_s1820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678180</xdr:colOff>
          <xdr:row>6</xdr:row>
          <xdr:rowOff>22860</xdr:rowOff>
        </xdr:from>
        <xdr:to>
          <xdr:col>1</xdr:col>
          <xdr:colOff>342900</xdr:colOff>
          <xdr:row>6</xdr:row>
          <xdr:rowOff>167640</xdr:rowOff>
        </xdr:to>
        <xdr:sp macro="" textlink="">
          <xdr:nvSpPr>
            <xdr:cNvPr id="1820674" name="Scroll Bar 2" hidden="1">
              <a:extLst>
                <a:ext uri="{63B3BB69-23CF-44E3-9099-C40C66FF867C}">
                  <a14:compatExt spid="_x0000_s1820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670560</xdr:colOff>
          <xdr:row>7</xdr:row>
          <xdr:rowOff>22860</xdr:rowOff>
        </xdr:from>
        <xdr:to>
          <xdr:col>1</xdr:col>
          <xdr:colOff>335280</xdr:colOff>
          <xdr:row>7</xdr:row>
          <xdr:rowOff>167640</xdr:rowOff>
        </xdr:to>
        <xdr:sp macro="" textlink="">
          <xdr:nvSpPr>
            <xdr:cNvPr id="1820675" name="Scroll Bar 3" hidden="1">
              <a:extLst>
                <a:ext uri="{63B3BB69-23CF-44E3-9099-C40C66FF867C}">
                  <a14:compatExt spid="_x0000_s1820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8</xdr:row>
          <xdr:rowOff>22860</xdr:rowOff>
        </xdr:from>
        <xdr:to>
          <xdr:col>0</xdr:col>
          <xdr:colOff>1150620</xdr:colOff>
          <xdr:row>8</xdr:row>
          <xdr:rowOff>167640</xdr:rowOff>
        </xdr:to>
        <xdr:sp macro="" textlink="">
          <xdr:nvSpPr>
            <xdr:cNvPr id="1820676" name="Scroll Bar 4" hidden="1">
              <a:extLst>
                <a:ext uri="{63B3BB69-23CF-44E3-9099-C40C66FF867C}">
                  <a14:compatExt spid="_x0000_s1820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777240</xdr:colOff>
          <xdr:row>12</xdr:row>
          <xdr:rowOff>7620</xdr:rowOff>
        </xdr:from>
        <xdr:to>
          <xdr:col>1</xdr:col>
          <xdr:colOff>510540</xdr:colOff>
          <xdr:row>12</xdr:row>
          <xdr:rowOff>167640</xdr:rowOff>
        </xdr:to>
        <xdr:sp macro="" textlink="">
          <xdr:nvSpPr>
            <xdr:cNvPr id="1820677" name="Scroll Bar 5" hidden="1">
              <a:extLst>
                <a:ext uri="{63B3BB69-23CF-44E3-9099-C40C66FF867C}">
                  <a14:compatExt spid="_x0000_s1820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412750</xdr:colOff>
      <xdr:row>1</xdr:row>
      <xdr:rowOff>49550</xdr:rowOff>
    </xdr:from>
    <xdr:to>
      <xdr:col>1</xdr:col>
      <xdr:colOff>565150</xdr:colOff>
      <xdr:row>4</xdr:row>
      <xdr:rowOff>16956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360700"/>
          <a:ext cx="1670050" cy="11104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66675</xdr:rowOff>
    </xdr:from>
    <xdr:to>
      <xdr:col>9</xdr:col>
      <xdr:colOff>371475</xdr:colOff>
      <xdr:row>44</xdr:row>
      <xdr:rowOff>76200</xdr:rowOff>
    </xdr:to>
    <xdr:graphicFrame macro="">
      <xdr:nvGraphicFramePr>
        <xdr:cNvPr id="21299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1</xdr:row>
      <xdr:rowOff>104775</xdr:rowOff>
    </xdr:from>
    <xdr:to>
      <xdr:col>2</xdr:col>
      <xdr:colOff>19050</xdr:colOff>
      <xdr:row>3</xdr:row>
      <xdr:rowOff>76200</xdr:rowOff>
    </xdr:to>
    <xdr:pic>
      <xdr:nvPicPr>
        <xdr:cNvPr id="21299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38150"/>
          <a:ext cx="21050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213000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515302</xdr:colOff>
      <xdr:row>7</xdr:row>
      <xdr:rowOff>226933</xdr:rowOff>
    </xdr:from>
    <xdr:ext cx="332108" cy="234298"/>
    <xdr:sp macro="" textlink="">
      <xdr:nvSpPr>
        <xdr:cNvPr id="5" name="ZoneTexte 4"/>
        <xdr:cNvSpPr txBox="1"/>
      </xdr:nvSpPr>
      <xdr:spPr>
        <a:xfrm>
          <a:off x="2672953" y="2399109"/>
          <a:ext cx="339328" cy="226219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>
          <a:noAutofit/>
        </a:bodyPr>
        <a:lstStyle/>
        <a:p>
          <a:pPr algn="ctr"/>
          <a:r>
            <a:rPr lang="fr-FR" sz="1100"/>
            <a:t>litres</a:t>
          </a:r>
        </a:p>
      </xdr:txBody>
    </xdr:sp>
    <xdr:clientData/>
  </xdr:oneCellAnchor>
  <xdr:twoCellAnchor>
    <xdr:from>
      <xdr:col>1</xdr:col>
      <xdr:colOff>301308</xdr:colOff>
      <xdr:row>8</xdr:row>
      <xdr:rowOff>8253</xdr:rowOff>
    </xdr:from>
    <xdr:to>
      <xdr:col>1</xdr:col>
      <xdr:colOff>634296</xdr:colOff>
      <xdr:row>8</xdr:row>
      <xdr:rowOff>198755</xdr:rowOff>
    </xdr:to>
    <xdr:sp macro="" textlink="">
      <xdr:nvSpPr>
        <xdr:cNvPr id="6" name="ZoneTexte 5"/>
        <xdr:cNvSpPr txBox="1"/>
      </xdr:nvSpPr>
      <xdr:spPr>
        <a:xfrm>
          <a:off x="1770063" y="2416173"/>
          <a:ext cx="317500" cy="19050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2</xdr:col>
      <xdr:colOff>498529</xdr:colOff>
      <xdr:row>12</xdr:row>
      <xdr:rowOff>3875</xdr:rowOff>
    </xdr:from>
    <xdr:to>
      <xdr:col>3</xdr:col>
      <xdr:colOff>172963</xdr:colOff>
      <xdr:row>13</xdr:row>
      <xdr:rowOff>4036</xdr:rowOff>
    </xdr:to>
    <xdr:sp macro="" textlink="">
      <xdr:nvSpPr>
        <xdr:cNvPr id="7" name="ZoneTexte 6"/>
        <xdr:cNvSpPr txBox="1"/>
      </xdr:nvSpPr>
      <xdr:spPr>
        <a:xfrm>
          <a:off x="2654666" y="3333589"/>
          <a:ext cx="327951" cy="230214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492528</xdr:colOff>
      <xdr:row>13</xdr:row>
      <xdr:rowOff>514</xdr:rowOff>
    </xdr:from>
    <xdr:to>
      <xdr:col>3</xdr:col>
      <xdr:colOff>170399</xdr:colOff>
      <xdr:row>13</xdr:row>
      <xdr:rowOff>215415</xdr:rowOff>
    </xdr:to>
    <xdr:sp macro="" textlink="">
      <xdr:nvSpPr>
        <xdr:cNvPr id="8" name="ZoneTexte 7"/>
        <xdr:cNvSpPr txBox="1"/>
      </xdr:nvSpPr>
      <xdr:spPr>
        <a:xfrm>
          <a:off x="2648665" y="3567901"/>
          <a:ext cx="338617" cy="207226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3</xdr:col>
      <xdr:colOff>193576</xdr:colOff>
      <xdr:row>24</xdr:row>
      <xdr:rowOff>4215</xdr:rowOff>
    </xdr:from>
    <xdr:to>
      <xdr:col>3</xdr:col>
      <xdr:colOff>688143</xdr:colOff>
      <xdr:row>25</xdr:row>
      <xdr:rowOff>27176</xdr:rowOff>
    </xdr:to>
    <xdr:sp macro="" textlink="">
      <xdr:nvSpPr>
        <xdr:cNvPr id="9" name="ZoneTexte 8"/>
        <xdr:cNvSpPr txBox="1"/>
      </xdr:nvSpPr>
      <xdr:spPr>
        <a:xfrm>
          <a:off x="3011706" y="5441085"/>
          <a:ext cx="486958" cy="166158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1361 kg</a:t>
          </a:r>
        </a:p>
      </xdr:txBody>
    </xdr:sp>
    <xdr:clientData/>
  </xdr:twoCellAnchor>
  <xdr:twoCellAnchor>
    <xdr:from>
      <xdr:col>2</xdr:col>
      <xdr:colOff>394421</xdr:colOff>
      <xdr:row>26</xdr:row>
      <xdr:rowOff>1243</xdr:rowOff>
    </xdr:from>
    <xdr:to>
      <xdr:col>3</xdr:col>
      <xdr:colOff>235287</xdr:colOff>
      <xdr:row>27</xdr:row>
      <xdr:rowOff>26417</xdr:rowOff>
    </xdr:to>
    <xdr:sp macro="" textlink="">
      <xdr:nvSpPr>
        <xdr:cNvPr id="10" name="ZoneTexte 9"/>
        <xdr:cNvSpPr txBox="1"/>
      </xdr:nvSpPr>
      <xdr:spPr>
        <a:xfrm>
          <a:off x="2566968" y="5755613"/>
          <a:ext cx="486449" cy="16819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1315 kg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350520</xdr:colOff>
          <xdr:row>5</xdr:row>
          <xdr:rowOff>152400</xdr:rowOff>
        </xdr:to>
        <xdr:sp macro="" textlink="">
          <xdr:nvSpPr>
            <xdr:cNvPr id="212993" name="Scroll Bar 1" hidden="1">
              <a:extLst>
                <a:ext uri="{63B3BB69-23CF-44E3-9099-C40C66FF867C}">
                  <a14:compatExt spid="_x0000_s212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350520</xdr:colOff>
          <xdr:row>6</xdr:row>
          <xdr:rowOff>167640</xdr:rowOff>
        </xdr:to>
        <xdr:sp macro="" textlink="">
          <xdr:nvSpPr>
            <xdr:cNvPr id="212994" name="Scroll Bar 2" hidden="1">
              <a:extLst>
                <a:ext uri="{63B3BB69-23CF-44E3-9099-C40C66FF867C}">
                  <a14:compatExt spid="_x0000_s212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</xdr:row>
          <xdr:rowOff>22860</xdr:rowOff>
        </xdr:from>
        <xdr:to>
          <xdr:col>1</xdr:col>
          <xdr:colOff>350520</xdr:colOff>
          <xdr:row>7</xdr:row>
          <xdr:rowOff>167640</xdr:rowOff>
        </xdr:to>
        <xdr:sp macro="" textlink="">
          <xdr:nvSpPr>
            <xdr:cNvPr id="212995" name="Scroll Bar 3" hidden="1">
              <a:extLst>
                <a:ext uri="{63B3BB69-23CF-44E3-9099-C40C66FF867C}">
                  <a14:compatExt spid="_x0000_s212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8</xdr:row>
          <xdr:rowOff>22860</xdr:rowOff>
        </xdr:from>
        <xdr:to>
          <xdr:col>0</xdr:col>
          <xdr:colOff>1181100</xdr:colOff>
          <xdr:row>8</xdr:row>
          <xdr:rowOff>167640</xdr:rowOff>
        </xdr:to>
        <xdr:sp macro="" textlink="">
          <xdr:nvSpPr>
            <xdr:cNvPr id="212996" name="Scroll Bar 4" hidden="1">
              <a:extLst>
                <a:ext uri="{63B3BB69-23CF-44E3-9099-C40C66FF867C}">
                  <a14:compatExt spid="_x0000_s212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12</xdr:row>
          <xdr:rowOff>7620</xdr:rowOff>
        </xdr:from>
        <xdr:to>
          <xdr:col>1</xdr:col>
          <xdr:colOff>525780</xdr:colOff>
          <xdr:row>12</xdr:row>
          <xdr:rowOff>167640</xdr:rowOff>
        </xdr:to>
        <xdr:sp macro="" textlink="">
          <xdr:nvSpPr>
            <xdr:cNvPr id="212997" name="Scroll Bar 5" hidden="1">
              <a:extLst>
                <a:ext uri="{63B3BB69-23CF-44E3-9099-C40C66FF867C}">
                  <a14:compatExt spid="_x0000_s212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38100</xdr:rowOff>
    </xdr:from>
    <xdr:to>
      <xdr:col>9</xdr:col>
      <xdr:colOff>304800</xdr:colOff>
      <xdr:row>45</xdr:row>
      <xdr:rowOff>95250</xdr:rowOff>
    </xdr:to>
    <xdr:graphicFrame macro="">
      <xdr:nvGraphicFramePr>
        <xdr:cNvPr id="140393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403935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515302</xdr:colOff>
      <xdr:row>9</xdr:row>
      <xdr:rowOff>7327</xdr:rowOff>
    </xdr:from>
    <xdr:to>
      <xdr:col>3</xdr:col>
      <xdr:colOff>198177</xdr:colOff>
      <xdr:row>9</xdr:row>
      <xdr:rowOff>222273</xdr:rowOff>
    </xdr:to>
    <xdr:sp macro="" textlink="">
      <xdr:nvSpPr>
        <xdr:cNvPr id="4" name="ZoneTexte 3"/>
        <xdr:cNvSpPr txBox="1"/>
      </xdr:nvSpPr>
      <xdr:spPr>
        <a:xfrm>
          <a:off x="2671762" y="2407627"/>
          <a:ext cx="338138" cy="206985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1</xdr:col>
      <xdr:colOff>301308</xdr:colOff>
      <xdr:row>9</xdr:row>
      <xdr:rowOff>15873</xdr:rowOff>
    </xdr:from>
    <xdr:to>
      <xdr:col>1</xdr:col>
      <xdr:colOff>634296</xdr:colOff>
      <xdr:row>9</xdr:row>
      <xdr:rowOff>206375</xdr:rowOff>
    </xdr:to>
    <xdr:sp macro="" textlink="">
      <xdr:nvSpPr>
        <xdr:cNvPr id="5" name="ZoneTexte 4"/>
        <xdr:cNvSpPr txBox="1"/>
      </xdr:nvSpPr>
      <xdr:spPr>
        <a:xfrm>
          <a:off x="1770063" y="2416173"/>
          <a:ext cx="317500" cy="19050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2</xdr:col>
      <xdr:colOff>507364</xdr:colOff>
      <xdr:row>12</xdr:row>
      <xdr:rowOff>219808</xdr:rowOff>
    </xdr:from>
    <xdr:to>
      <xdr:col>3</xdr:col>
      <xdr:colOff>205344</xdr:colOff>
      <xdr:row>14</xdr:row>
      <xdr:rowOff>174</xdr:rowOff>
    </xdr:to>
    <xdr:sp macro="" textlink="">
      <xdr:nvSpPr>
        <xdr:cNvPr id="6" name="ZoneTexte 5"/>
        <xdr:cNvSpPr txBox="1"/>
      </xdr:nvSpPr>
      <xdr:spPr>
        <a:xfrm>
          <a:off x="2663824" y="3305908"/>
          <a:ext cx="353403" cy="227868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514080</xdr:colOff>
      <xdr:row>13</xdr:row>
      <xdr:rowOff>171450</xdr:rowOff>
    </xdr:from>
    <xdr:to>
      <xdr:col>3</xdr:col>
      <xdr:colOff>205483</xdr:colOff>
      <xdr:row>15</xdr:row>
      <xdr:rowOff>411</xdr:rowOff>
    </xdr:to>
    <xdr:sp macro="" textlink="">
      <xdr:nvSpPr>
        <xdr:cNvPr id="7" name="ZoneTexte 6"/>
        <xdr:cNvSpPr txBox="1"/>
      </xdr:nvSpPr>
      <xdr:spPr>
        <a:xfrm>
          <a:off x="2670540" y="3539490"/>
          <a:ext cx="346686" cy="200263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6</xdr:col>
      <xdr:colOff>32905</xdr:colOff>
      <xdr:row>33</xdr:row>
      <xdr:rowOff>10005</xdr:rowOff>
    </xdr:from>
    <xdr:to>
      <xdr:col>7</xdr:col>
      <xdr:colOff>177993</xdr:colOff>
      <xdr:row>33</xdr:row>
      <xdr:rowOff>163133</xdr:rowOff>
    </xdr:to>
    <xdr:sp macro="" textlink="">
      <xdr:nvSpPr>
        <xdr:cNvPr id="8" name="ZoneTexte 7"/>
        <xdr:cNvSpPr txBox="1"/>
      </xdr:nvSpPr>
      <xdr:spPr>
        <a:xfrm>
          <a:off x="4405746" y="6850687"/>
          <a:ext cx="716588" cy="1454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normale</a:t>
          </a:r>
        </a:p>
      </xdr:txBody>
    </xdr:sp>
    <xdr:clientData/>
  </xdr:twoCellAnchor>
  <xdr:twoCellAnchor>
    <xdr:from>
      <xdr:col>4</xdr:col>
      <xdr:colOff>364393</xdr:colOff>
      <xdr:row>41</xdr:row>
      <xdr:rowOff>99791</xdr:rowOff>
    </xdr:from>
    <xdr:to>
      <xdr:col>7</xdr:col>
      <xdr:colOff>185577</xdr:colOff>
      <xdr:row>42</xdr:row>
      <xdr:rowOff>104712</xdr:rowOff>
    </xdr:to>
    <xdr:sp macro="" textlink="">
      <xdr:nvSpPr>
        <xdr:cNvPr id="9" name="ZoneTexte 8"/>
        <xdr:cNvSpPr txBox="1"/>
      </xdr:nvSpPr>
      <xdr:spPr>
        <a:xfrm>
          <a:off x="3934017" y="8249035"/>
          <a:ext cx="1196013" cy="177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utilitaire et normale</a:t>
          </a:r>
        </a:p>
      </xdr:txBody>
    </xdr:sp>
    <xdr:clientData/>
  </xdr:twoCellAnchor>
  <xdr:twoCellAnchor>
    <xdr:from>
      <xdr:col>1</xdr:col>
      <xdr:colOff>609211</xdr:colOff>
      <xdr:row>21</xdr:row>
      <xdr:rowOff>38946</xdr:rowOff>
    </xdr:from>
    <xdr:to>
      <xdr:col>2</xdr:col>
      <xdr:colOff>629074</xdr:colOff>
      <xdr:row>22</xdr:row>
      <xdr:rowOff>27643</xdr:rowOff>
    </xdr:to>
    <xdr:sp macro="" textlink="">
      <xdr:nvSpPr>
        <xdr:cNvPr id="10" name="ZoneTexte 9"/>
        <xdr:cNvSpPr txBox="1"/>
      </xdr:nvSpPr>
      <xdr:spPr>
        <a:xfrm>
          <a:off x="2074009" y="5131451"/>
          <a:ext cx="715921" cy="14214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1280 kg</a:t>
          </a:r>
        </a:p>
      </xdr:txBody>
    </xdr:sp>
    <xdr:clientData/>
  </xdr:twoCellAnchor>
  <xdr:twoCellAnchor>
    <xdr:from>
      <xdr:col>0</xdr:col>
      <xdr:colOff>483870</xdr:colOff>
      <xdr:row>33</xdr:row>
      <xdr:rowOff>105995</xdr:rowOff>
    </xdr:from>
    <xdr:to>
      <xdr:col>0</xdr:col>
      <xdr:colOff>991327</xdr:colOff>
      <xdr:row>34</xdr:row>
      <xdr:rowOff>124947</xdr:rowOff>
    </xdr:to>
    <xdr:sp macro="" textlink="">
      <xdr:nvSpPr>
        <xdr:cNvPr id="11" name="ZoneTexte 10"/>
        <xdr:cNvSpPr txBox="1"/>
      </xdr:nvSpPr>
      <xdr:spPr>
        <a:xfrm>
          <a:off x="476250" y="7125187"/>
          <a:ext cx="484391" cy="172428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1080 kg</a:t>
          </a:r>
        </a:p>
      </xdr:txBody>
    </xdr:sp>
    <xdr:clientData/>
  </xdr:twoCellAnchor>
  <xdr:twoCellAnchor editAs="oneCell">
    <xdr:from>
      <xdr:col>0</xdr:col>
      <xdr:colOff>76200</xdr:colOff>
      <xdr:row>20</xdr:row>
      <xdr:rowOff>47625</xdr:rowOff>
    </xdr:from>
    <xdr:to>
      <xdr:col>1</xdr:col>
      <xdr:colOff>171450</xdr:colOff>
      <xdr:row>26</xdr:row>
      <xdr:rowOff>133350</xdr:rowOff>
    </xdr:to>
    <xdr:pic>
      <xdr:nvPicPr>
        <xdr:cNvPr id="1403944" name="Picture 2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4752975"/>
          <a:ext cx="1571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</xdr:row>
      <xdr:rowOff>47625</xdr:rowOff>
    </xdr:from>
    <xdr:to>
      <xdr:col>2</xdr:col>
      <xdr:colOff>19050</xdr:colOff>
      <xdr:row>3</xdr:row>
      <xdr:rowOff>47625</xdr:rowOff>
    </xdr:to>
    <xdr:pic>
      <xdr:nvPicPr>
        <xdr:cNvPr id="1403945" name="Image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381000"/>
          <a:ext cx="20574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358140</xdr:colOff>
          <xdr:row>5</xdr:row>
          <xdr:rowOff>152400</xdr:rowOff>
        </xdr:to>
        <xdr:sp macro="" textlink="">
          <xdr:nvSpPr>
            <xdr:cNvPr id="1403905" name="Scroll Bar 1" hidden="1">
              <a:extLst>
                <a:ext uri="{63B3BB69-23CF-44E3-9099-C40C66FF867C}">
                  <a14:compatExt spid="_x0000_s1403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358140</xdr:colOff>
          <xdr:row>6</xdr:row>
          <xdr:rowOff>167640</xdr:rowOff>
        </xdr:to>
        <xdr:sp macro="" textlink="">
          <xdr:nvSpPr>
            <xdr:cNvPr id="1403906" name="Scroll Bar 2" hidden="1">
              <a:extLst>
                <a:ext uri="{63B3BB69-23CF-44E3-9099-C40C66FF867C}">
                  <a14:compatExt spid="_x0000_s1403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</xdr:row>
          <xdr:rowOff>22860</xdr:rowOff>
        </xdr:from>
        <xdr:to>
          <xdr:col>1</xdr:col>
          <xdr:colOff>358140</xdr:colOff>
          <xdr:row>7</xdr:row>
          <xdr:rowOff>167640</xdr:rowOff>
        </xdr:to>
        <xdr:sp macro="" textlink="">
          <xdr:nvSpPr>
            <xdr:cNvPr id="1403907" name="Scroll Bar 3" hidden="1">
              <a:extLst>
                <a:ext uri="{63B3BB69-23CF-44E3-9099-C40C66FF867C}">
                  <a14:compatExt spid="_x0000_s1403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9</xdr:row>
          <xdr:rowOff>22860</xdr:rowOff>
        </xdr:from>
        <xdr:to>
          <xdr:col>0</xdr:col>
          <xdr:colOff>1181100</xdr:colOff>
          <xdr:row>9</xdr:row>
          <xdr:rowOff>167640</xdr:rowOff>
        </xdr:to>
        <xdr:sp macro="" textlink="">
          <xdr:nvSpPr>
            <xdr:cNvPr id="1403908" name="Scroll Bar 4" hidden="1">
              <a:extLst>
                <a:ext uri="{63B3BB69-23CF-44E3-9099-C40C66FF867C}">
                  <a14:compatExt spid="_x0000_s1403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13</xdr:row>
          <xdr:rowOff>7620</xdr:rowOff>
        </xdr:from>
        <xdr:to>
          <xdr:col>1</xdr:col>
          <xdr:colOff>525780</xdr:colOff>
          <xdr:row>14</xdr:row>
          <xdr:rowOff>22860</xdr:rowOff>
        </xdr:to>
        <xdr:sp macro="" textlink="">
          <xdr:nvSpPr>
            <xdr:cNvPr id="1403909" name="Scroll Bar 5" hidden="1">
              <a:extLst>
                <a:ext uri="{63B3BB69-23CF-44E3-9099-C40C66FF867C}">
                  <a14:compatExt spid="_x0000_s1403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8</xdr:row>
          <xdr:rowOff>7620</xdr:rowOff>
        </xdr:from>
        <xdr:to>
          <xdr:col>1</xdr:col>
          <xdr:colOff>358140</xdr:colOff>
          <xdr:row>8</xdr:row>
          <xdr:rowOff>175260</xdr:rowOff>
        </xdr:to>
        <xdr:sp macro="" textlink="">
          <xdr:nvSpPr>
            <xdr:cNvPr id="1403933" name="Scroll Bar 29" hidden="1">
              <a:extLst>
                <a:ext uri="{63B3BB69-23CF-44E3-9099-C40C66FF867C}">
                  <a14:compatExt spid="_x0000_s1403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38100</xdr:rowOff>
    </xdr:from>
    <xdr:to>
      <xdr:col>9</xdr:col>
      <xdr:colOff>304800</xdr:colOff>
      <xdr:row>44</xdr:row>
      <xdr:rowOff>95250</xdr:rowOff>
    </xdr:to>
    <xdr:graphicFrame macro="">
      <xdr:nvGraphicFramePr>
        <xdr:cNvPr id="137523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375239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515302</xdr:colOff>
      <xdr:row>8</xdr:row>
      <xdr:rowOff>1</xdr:rowOff>
    </xdr:from>
    <xdr:to>
      <xdr:col>3</xdr:col>
      <xdr:colOff>198221</xdr:colOff>
      <xdr:row>8</xdr:row>
      <xdr:rowOff>214313</xdr:rowOff>
    </xdr:to>
    <xdr:sp macro="" textlink="">
      <xdr:nvSpPr>
        <xdr:cNvPr id="4" name="ZoneTexte 3"/>
        <xdr:cNvSpPr txBox="1"/>
      </xdr:nvSpPr>
      <xdr:spPr>
        <a:xfrm>
          <a:off x="2671762" y="2400301"/>
          <a:ext cx="338138" cy="21431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1</xdr:col>
      <xdr:colOff>301308</xdr:colOff>
      <xdr:row>8</xdr:row>
      <xdr:rowOff>8253</xdr:rowOff>
    </xdr:from>
    <xdr:to>
      <xdr:col>1</xdr:col>
      <xdr:colOff>634296</xdr:colOff>
      <xdr:row>8</xdr:row>
      <xdr:rowOff>198755</xdr:rowOff>
    </xdr:to>
    <xdr:sp macro="" textlink="">
      <xdr:nvSpPr>
        <xdr:cNvPr id="5" name="ZoneTexte 4"/>
        <xdr:cNvSpPr txBox="1"/>
      </xdr:nvSpPr>
      <xdr:spPr>
        <a:xfrm>
          <a:off x="1770063" y="2416173"/>
          <a:ext cx="317500" cy="19050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2</xdr:col>
      <xdr:colOff>507364</xdr:colOff>
      <xdr:row>11</xdr:row>
      <xdr:rowOff>219807</xdr:rowOff>
    </xdr:from>
    <xdr:to>
      <xdr:col>3</xdr:col>
      <xdr:colOff>182438</xdr:colOff>
      <xdr:row>13</xdr:row>
      <xdr:rowOff>7327</xdr:rowOff>
    </xdr:to>
    <xdr:sp macro="" textlink="">
      <xdr:nvSpPr>
        <xdr:cNvPr id="6" name="ZoneTexte 5"/>
        <xdr:cNvSpPr txBox="1"/>
      </xdr:nvSpPr>
      <xdr:spPr>
        <a:xfrm>
          <a:off x="2663824" y="3305907"/>
          <a:ext cx="338138" cy="244720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506144</xdr:colOff>
      <xdr:row>13</xdr:row>
      <xdr:rowOff>0</xdr:rowOff>
    </xdr:from>
    <xdr:to>
      <xdr:col>3</xdr:col>
      <xdr:colOff>182968</xdr:colOff>
      <xdr:row>13</xdr:row>
      <xdr:rowOff>211107</xdr:rowOff>
    </xdr:to>
    <xdr:sp macro="" textlink="">
      <xdr:nvSpPr>
        <xdr:cNvPr id="7" name="ZoneTexte 6"/>
        <xdr:cNvSpPr txBox="1"/>
      </xdr:nvSpPr>
      <xdr:spPr>
        <a:xfrm>
          <a:off x="2662604" y="3543300"/>
          <a:ext cx="339968" cy="211107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0</xdr:col>
      <xdr:colOff>1059181</xdr:colOff>
      <xdr:row>30</xdr:row>
      <xdr:rowOff>35983</xdr:rowOff>
    </xdr:from>
    <xdr:to>
      <xdr:col>1</xdr:col>
      <xdr:colOff>272268</xdr:colOff>
      <xdr:row>31</xdr:row>
      <xdr:rowOff>16932</xdr:rowOff>
    </xdr:to>
    <xdr:sp macro="" textlink="">
      <xdr:nvSpPr>
        <xdr:cNvPr id="8" name="ZoneTexte 7"/>
        <xdr:cNvSpPr txBox="1"/>
      </xdr:nvSpPr>
      <xdr:spPr>
        <a:xfrm>
          <a:off x="1028701" y="6417733"/>
          <a:ext cx="712258" cy="14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normale</a:t>
          </a:r>
        </a:p>
      </xdr:txBody>
    </xdr:sp>
    <xdr:clientData/>
  </xdr:twoCellAnchor>
  <xdr:twoCellAnchor>
    <xdr:from>
      <xdr:col>0</xdr:col>
      <xdr:colOff>900218</xdr:colOff>
      <xdr:row>42</xdr:row>
      <xdr:rowOff>40216</xdr:rowOff>
    </xdr:from>
    <xdr:to>
      <xdr:col>1</xdr:col>
      <xdr:colOff>607923</xdr:colOff>
      <xdr:row>43</xdr:row>
      <xdr:rowOff>52917</xdr:rowOff>
    </xdr:to>
    <xdr:sp macro="" textlink="">
      <xdr:nvSpPr>
        <xdr:cNvPr id="9" name="ZoneTexte 8"/>
        <xdr:cNvSpPr txBox="1"/>
      </xdr:nvSpPr>
      <xdr:spPr>
        <a:xfrm>
          <a:off x="877358" y="8365066"/>
          <a:ext cx="1191683" cy="17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utilitaire et normale</a:t>
          </a:r>
        </a:p>
      </xdr:txBody>
    </xdr:sp>
    <xdr:clientData/>
  </xdr:twoCellAnchor>
  <xdr:twoCellAnchor>
    <xdr:from>
      <xdr:col>0</xdr:col>
      <xdr:colOff>1416051</xdr:colOff>
      <xdr:row>20</xdr:row>
      <xdr:rowOff>46566</xdr:rowOff>
    </xdr:from>
    <xdr:to>
      <xdr:col>1</xdr:col>
      <xdr:colOff>628906</xdr:colOff>
      <xdr:row>21</xdr:row>
      <xdr:rowOff>27515</xdr:rowOff>
    </xdr:to>
    <xdr:sp macro="" textlink="">
      <xdr:nvSpPr>
        <xdr:cNvPr id="10" name="ZoneTexte 9"/>
        <xdr:cNvSpPr txBox="1"/>
      </xdr:nvSpPr>
      <xdr:spPr>
        <a:xfrm>
          <a:off x="1377951" y="4809066"/>
          <a:ext cx="712258" cy="14287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1150 kg</a:t>
          </a:r>
        </a:p>
      </xdr:txBody>
    </xdr:sp>
    <xdr:clientData/>
  </xdr:twoCellAnchor>
  <xdr:twoCellAnchor>
    <xdr:from>
      <xdr:col>0</xdr:col>
      <xdr:colOff>438573</xdr:colOff>
      <xdr:row>30</xdr:row>
      <xdr:rowOff>128269</xdr:rowOff>
    </xdr:from>
    <xdr:to>
      <xdr:col>0</xdr:col>
      <xdr:colOff>858828</xdr:colOff>
      <xdr:row>31</xdr:row>
      <xdr:rowOff>134619</xdr:rowOff>
    </xdr:to>
    <xdr:sp macro="" textlink="">
      <xdr:nvSpPr>
        <xdr:cNvPr id="11" name="ZoneTexte 10"/>
        <xdr:cNvSpPr txBox="1"/>
      </xdr:nvSpPr>
      <xdr:spPr>
        <a:xfrm>
          <a:off x="423333" y="6502399"/>
          <a:ext cx="412750" cy="168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980 kg</a:t>
          </a:r>
        </a:p>
      </xdr:txBody>
    </xdr:sp>
    <xdr:clientData/>
  </xdr:twoCellAnchor>
  <xdr:twoCellAnchor editAs="oneCell">
    <xdr:from>
      <xdr:col>0</xdr:col>
      <xdr:colOff>209550</xdr:colOff>
      <xdr:row>1</xdr:row>
      <xdr:rowOff>66675</xdr:rowOff>
    </xdr:from>
    <xdr:to>
      <xdr:col>1</xdr:col>
      <xdr:colOff>657225</xdr:colOff>
      <xdr:row>3</xdr:row>
      <xdr:rowOff>57150</xdr:rowOff>
    </xdr:to>
    <xdr:pic>
      <xdr:nvPicPr>
        <xdr:cNvPr id="1375248" name="Image 12" descr="DA 40 profil.bmp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9550" y="400050"/>
          <a:ext cx="1924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358140</xdr:colOff>
          <xdr:row>5</xdr:row>
          <xdr:rowOff>152400</xdr:rowOff>
        </xdr:to>
        <xdr:sp macro="" textlink="">
          <xdr:nvSpPr>
            <xdr:cNvPr id="1375233" name="Scroll Bar 1" hidden="1">
              <a:extLst>
                <a:ext uri="{63B3BB69-23CF-44E3-9099-C40C66FF867C}">
                  <a14:compatExt spid="_x0000_s137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358140</xdr:colOff>
          <xdr:row>6</xdr:row>
          <xdr:rowOff>167640</xdr:rowOff>
        </xdr:to>
        <xdr:sp macro="" textlink="">
          <xdr:nvSpPr>
            <xdr:cNvPr id="1375234" name="Scroll Bar 2" hidden="1">
              <a:extLst>
                <a:ext uri="{63B3BB69-23CF-44E3-9099-C40C66FF867C}">
                  <a14:compatExt spid="_x0000_s1375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</xdr:row>
          <xdr:rowOff>22860</xdr:rowOff>
        </xdr:from>
        <xdr:to>
          <xdr:col>1</xdr:col>
          <xdr:colOff>350520</xdr:colOff>
          <xdr:row>7</xdr:row>
          <xdr:rowOff>167640</xdr:rowOff>
        </xdr:to>
        <xdr:sp macro="" textlink="">
          <xdr:nvSpPr>
            <xdr:cNvPr id="1375235" name="Scroll Bar 3" hidden="1">
              <a:extLst>
                <a:ext uri="{63B3BB69-23CF-44E3-9099-C40C66FF867C}">
                  <a14:compatExt spid="_x0000_s1375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8</xdr:row>
          <xdr:rowOff>22860</xdr:rowOff>
        </xdr:from>
        <xdr:to>
          <xdr:col>0</xdr:col>
          <xdr:colOff>1181100</xdr:colOff>
          <xdr:row>8</xdr:row>
          <xdr:rowOff>167640</xdr:rowOff>
        </xdr:to>
        <xdr:sp macro="" textlink="">
          <xdr:nvSpPr>
            <xdr:cNvPr id="1375236" name="Scroll Bar 4" hidden="1">
              <a:extLst>
                <a:ext uri="{63B3BB69-23CF-44E3-9099-C40C66FF867C}">
                  <a14:compatExt spid="_x0000_s1375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12</xdr:row>
          <xdr:rowOff>7620</xdr:rowOff>
        </xdr:from>
        <xdr:to>
          <xdr:col>1</xdr:col>
          <xdr:colOff>525780</xdr:colOff>
          <xdr:row>12</xdr:row>
          <xdr:rowOff>167640</xdr:rowOff>
        </xdr:to>
        <xdr:sp macro="" textlink="">
          <xdr:nvSpPr>
            <xdr:cNvPr id="1375237" name="Scroll Bar 5" hidden="1">
              <a:extLst>
                <a:ext uri="{63B3BB69-23CF-44E3-9099-C40C66FF867C}">
                  <a14:compatExt spid="_x0000_s1375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38100</xdr:rowOff>
    </xdr:from>
    <xdr:to>
      <xdr:col>9</xdr:col>
      <xdr:colOff>304800</xdr:colOff>
      <xdr:row>44</xdr:row>
      <xdr:rowOff>95250</xdr:rowOff>
    </xdr:to>
    <xdr:graphicFrame macro="">
      <xdr:nvGraphicFramePr>
        <xdr:cNvPr id="182579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419100</xdr:colOff>
      <xdr:row>1</xdr:row>
      <xdr:rowOff>19050</xdr:rowOff>
    </xdr:from>
    <xdr:to>
      <xdr:col>9</xdr:col>
      <xdr:colOff>133350</xdr:colOff>
      <xdr:row>1</xdr:row>
      <xdr:rowOff>666750</xdr:rowOff>
    </xdr:to>
    <xdr:pic>
      <xdr:nvPicPr>
        <xdr:cNvPr id="1825799" name="Picture 15" descr="http://www.achlr.org/bandeau/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1075" y="352425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515302</xdr:colOff>
      <xdr:row>8</xdr:row>
      <xdr:rowOff>1</xdr:rowOff>
    </xdr:from>
    <xdr:to>
      <xdr:col>3</xdr:col>
      <xdr:colOff>198221</xdr:colOff>
      <xdr:row>8</xdr:row>
      <xdr:rowOff>214313</xdr:rowOff>
    </xdr:to>
    <xdr:sp macro="" textlink="">
      <xdr:nvSpPr>
        <xdr:cNvPr id="4" name="ZoneTexte 3"/>
        <xdr:cNvSpPr txBox="1"/>
      </xdr:nvSpPr>
      <xdr:spPr>
        <a:xfrm>
          <a:off x="2687002" y="2400301"/>
          <a:ext cx="330619" cy="21431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1</xdr:col>
      <xdr:colOff>301308</xdr:colOff>
      <xdr:row>8</xdr:row>
      <xdr:rowOff>8253</xdr:rowOff>
    </xdr:from>
    <xdr:to>
      <xdr:col>1</xdr:col>
      <xdr:colOff>634296</xdr:colOff>
      <xdr:row>8</xdr:row>
      <xdr:rowOff>198755</xdr:rowOff>
    </xdr:to>
    <xdr:sp macro="" textlink="">
      <xdr:nvSpPr>
        <xdr:cNvPr id="5" name="ZoneTexte 4"/>
        <xdr:cNvSpPr txBox="1"/>
      </xdr:nvSpPr>
      <xdr:spPr>
        <a:xfrm>
          <a:off x="1777683" y="2408553"/>
          <a:ext cx="332988" cy="190502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2</xdr:col>
      <xdr:colOff>507364</xdr:colOff>
      <xdr:row>11</xdr:row>
      <xdr:rowOff>219807</xdr:rowOff>
    </xdr:from>
    <xdr:to>
      <xdr:col>3</xdr:col>
      <xdr:colOff>182438</xdr:colOff>
      <xdr:row>13</xdr:row>
      <xdr:rowOff>7327</xdr:rowOff>
    </xdr:to>
    <xdr:sp macro="" textlink="">
      <xdr:nvSpPr>
        <xdr:cNvPr id="6" name="ZoneTexte 5"/>
        <xdr:cNvSpPr txBox="1"/>
      </xdr:nvSpPr>
      <xdr:spPr>
        <a:xfrm>
          <a:off x="2679064" y="3305907"/>
          <a:ext cx="322774" cy="244720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litres</a:t>
          </a:r>
        </a:p>
      </xdr:txBody>
    </xdr:sp>
    <xdr:clientData/>
  </xdr:twoCellAnchor>
  <xdr:twoCellAnchor>
    <xdr:from>
      <xdr:col>2</xdr:col>
      <xdr:colOff>506144</xdr:colOff>
      <xdr:row>13</xdr:row>
      <xdr:rowOff>0</xdr:rowOff>
    </xdr:from>
    <xdr:to>
      <xdr:col>3</xdr:col>
      <xdr:colOff>182968</xdr:colOff>
      <xdr:row>13</xdr:row>
      <xdr:rowOff>211107</xdr:rowOff>
    </xdr:to>
    <xdr:sp macro="" textlink="">
      <xdr:nvSpPr>
        <xdr:cNvPr id="7" name="ZoneTexte 6"/>
        <xdr:cNvSpPr txBox="1"/>
      </xdr:nvSpPr>
      <xdr:spPr>
        <a:xfrm>
          <a:off x="2677844" y="3543300"/>
          <a:ext cx="324524" cy="211107"/>
        </a:xfrm>
        <a:prstGeom prst="rect">
          <a:avLst/>
        </a:prstGeom>
        <a:solidFill>
          <a:srgbClr val="92D05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/>
        <a:p>
          <a:pPr algn="ctr"/>
          <a:r>
            <a:rPr lang="fr-FR" sz="1100"/>
            <a:t>USG</a:t>
          </a:r>
        </a:p>
      </xdr:txBody>
    </xdr:sp>
    <xdr:clientData/>
  </xdr:twoCellAnchor>
  <xdr:twoCellAnchor>
    <xdr:from>
      <xdr:col>0</xdr:col>
      <xdr:colOff>1059181</xdr:colOff>
      <xdr:row>30</xdr:row>
      <xdr:rowOff>35983</xdr:rowOff>
    </xdr:from>
    <xdr:to>
      <xdr:col>1</xdr:col>
      <xdr:colOff>272268</xdr:colOff>
      <xdr:row>31</xdr:row>
      <xdr:rowOff>16932</xdr:rowOff>
    </xdr:to>
    <xdr:sp macro="" textlink="">
      <xdr:nvSpPr>
        <xdr:cNvPr id="8" name="ZoneTexte 7"/>
        <xdr:cNvSpPr txBox="1"/>
      </xdr:nvSpPr>
      <xdr:spPr>
        <a:xfrm>
          <a:off x="1059181" y="6417733"/>
          <a:ext cx="689462" cy="14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normale</a:t>
          </a:r>
        </a:p>
      </xdr:txBody>
    </xdr:sp>
    <xdr:clientData/>
  </xdr:twoCellAnchor>
  <xdr:twoCellAnchor>
    <xdr:from>
      <xdr:col>0</xdr:col>
      <xdr:colOff>900218</xdr:colOff>
      <xdr:row>42</xdr:row>
      <xdr:rowOff>40216</xdr:rowOff>
    </xdr:from>
    <xdr:to>
      <xdr:col>1</xdr:col>
      <xdr:colOff>607923</xdr:colOff>
      <xdr:row>43</xdr:row>
      <xdr:rowOff>52917</xdr:rowOff>
    </xdr:to>
    <xdr:sp macro="" textlink="">
      <xdr:nvSpPr>
        <xdr:cNvPr id="9" name="ZoneTexte 8"/>
        <xdr:cNvSpPr txBox="1"/>
      </xdr:nvSpPr>
      <xdr:spPr>
        <a:xfrm>
          <a:off x="900218" y="8365066"/>
          <a:ext cx="1184080" cy="17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/>
            <a:t>utilitaire et normale</a:t>
          </a:r>
        </a:p>
      </xdr:txBody>
    </xdr:sp>
    <xdr:clientData/>
  </xdr:twoCellAnchor>
  <xdr:twoCellAnchor>
    <xdr:from>
      <xdr:col>0</xdr:col>
      <xdr:colOff>1416051</xdr:colOff>
      <xdr:row>20</xdr:row>
      <xdr:rowOff>46566</xdr:rowOff>
    </xdr:from>
    <xdr:to>
      <xdr:col>1</xdr:col>
      <xdr:colOff>628906</xdr:colOff>
      <xdr:row>21</xdr:row>
      <xdr:rowOff>27515</xdr:rowOff>
    </xdr:to>
    <xdr:sp macro="" textlink="">
      <xdr:nvSpPr>
        <xdr:cNvPr id="10" name="ZoneTexte 9"/>
        <xdr:cNvSpPr txBox="1"/>
      </xdr:nvSpPr>
      <xdr:spPr>
        <a:xfrm>
          <a:off x="1416051" y="4809066"/>
          <a:ext cx="689230" cy="14287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1150 kg</a:t>
          </a:r>
        </a:p>
      </xdr:txBody>
    </xdr:sp>
    <xdr:clientData/>
  </xdr:twoCellAnchor>
  <xdr:twoCellAnchor>
    <xdr:from>
      <xdr:col>0</xdr:col>
      <xdr:colOff>438573</xdr:colOff>
      <xdr:row>30</xdr:row>
      <xdr:rowOff>128269</xdr:rowOff>
    </xdr:from>
    <xdr:to>
      <xdr:col>0</xdr:col>
      <xdr:colOff>858828</xdr:colOff>
      <xdr:row>31</xdr:row>
      <xdr:rowOff>134619</xdr:rowOff>
    </xdr:to>
    <xdr:sp macro="" textlink="">
      <xdr:nvSpPr>
        <xdr:cNvPr id="11" name="ZoneTexte 10"/>
        <xdr:cNvSpPr txBox="1"/>
      </xdr:nvSpPr>
      <xdr:spPr>
        <a:xfrm>
          <a:off x="438573" y="6510019"/>
          <a:ext cx="420255" cy="168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fr-FR" sz="1100" b="1"/>
            <a:t>980 kg</a:t>
          </a:r>
        </a:p>
      </xdr:txBody>
    </xdr:sp>
    <xdr:clientData/>
  </xdr:twoCellAnchor>
  <xdr:twoCellAnchor editAs="oneCell">
    <xdr:from>
      <xdr:col>0</xdr:col>
      <xdr:colOff>209550</xdr:colOff>
      <xdr:row>1</xdr:row>
      <xdr:rowOff>66675</xdr:rowOff>
    </xdr:from>
    <xdr:to>
      <xdr:col>1</xdr:col>
      <xdr:colOff>657225</xdr:colOff>
      <xdr:row>3</xdr:row>
      <xdr:rowOff>57150</xdr:rowOff>
    </xdr:to>
    <xdr:pic>
      <xdr:nvPicPr>
        <xdr:cNvPr id="1825808" name="Image 12" descr="DA 40 profil.bmp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9550" y="400050"/>
          <a:ext cx="1924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5</xdr:row>
          <xdr:rowOff>15240</xdr:rowOff>
        </xdr:from>
        <xdr:to>
          <xdr:col>1</xdr:col>
          <xdr:colOff>358140</xdr:colOff>
          <xdr:row>5</xdr:row>
          <xdr:rowOff>152400</xdr:rowOff>
        </xdr:to>
        <xdr:sp macro="" textlink="">
          <xdr:nvSpPr>
            <xdr:cNvPr id="1825793" name="Scroll Bar 1" hidden="1">
              <a:extLst>
                <a:ext uri="{63B3BB69-23CF-44E3-9099-C40C66FF867C}">
                  <a14:compatExt spid="_x0000_s1825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6</xdr:row>
          <xdr:rowOff>22860</xdr:rowOff>
        </xdr:from>
        <xdr:to>
          <xdr:col>1</xdr:col>
          <xdr:colOff>358140</xdr:colOff>
          <xdr:row>6</xdr:row>
          <xdr:rowOff>167640</xdr:rowOff>
        </xdr:to>
        <xdr:sp macro="" textlink="">
          <xdr:nvSpPr>
            <xdr:cNvPr id="1825794" name="Scroll Bar 2" hidden="1">
              <a:extLst>
                <a:ext uri="{63B3BB69-23CF-44E3-9099-C40C66FF867C}">
                  <a14:compatExt spid="_x0000_s1825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</xdr:row>
          <xdr:rowOff>22860</xdr:rowOff>
        </xdr:from>
        <xdr:to>
          <xdr:col>1</xdr:col>
          <xdr:colOff>350520</xdr:colOff>
          <xdr:row>7</xdr:row>
          <xdr:rowOff>167640</xdr:rowOff>
        </xdr:to>
        <xdr:sp macro="" textlink="">
          <xdr:nvSpPr>
            <xdr:cNvPr id="1825795" name="Scroll Bar 3" hidden="1">
              <a:extLst>
                <a:ext uri="{63B3BB69-23CF-44E3-9099-C40C66FF867C}">
                  <a14:compatExt spid="_x0000_s1825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8</xdr:row>
          <xdr:rowOff>22860</xdr:rowOff>
        </xdr:from>
        <xdr:to>
          <xdr:col>1</xdr:col>
          <xdr:colOff>0</xdr:colOff>
          <xdr:row>8</xdr:row>
          <xdr:rowOff>167640</xdr:rowOff>
        </xdr:to>
        <xdr:sp macro="" textlink="">
          <xdr:nvSpPr>
            <xdr:cNvPr id="1825796" name="Scroll Bar 4" hidden="1">
              <a:extLst>
                <a:ext uri="{63B3BB69-23CF-44E3-9099-C40C66FF867C}">
                  <a14:compatExt spid="_x0000_s1825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12</xdr:row>
          <xdr:rowOff>7620</xdr:rowOff>
        </xdr:from>
        <xdr:to>
          <xdr:col>1</xdr:col>
          <xdr:colOff>525780</xdr:colOff>
          <xdr:row>12</xdr:row>
          <xdr:rowOff>167640</xdr:rowOff>
        </xdr:to>
        <xdr:sp macro="" textlink="">
          <xdr:nvSpPr>
            <xdr:cNvPr id="1825797" name="Scroll Bar 5" hidden="1">
              <a:extLst>
                <a:ext uri="{63B3BB69-23CF-44E3-9099-C40C66FF867C}">
                  <a14:compatExt spid="_x0000_s1825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crec.free.fr/aviation/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5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2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31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3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M73"/>
  <sheetViews>
    <sheetView showGridLines="0" showRowColHeaders="0" zoomScaleNormal="100" zoomScaleSheetLayoutView="75" workbookViewId="0">
      <selection activeCell="C7" sqref="C7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18" t="s">
        <v>42</v>
      </c>
      <c r="F1" s="18"/>
      <c r="G1" s="129" t="s">
        <v>43</v>
      </c>
      <c r="H1" s="129"/>
      <c r="I1" s="129"/>
      <c r="J1" s="129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37" t="s">
        <v>75</v>
      </c>
      <c r="H4" s="137"/>
      <c r="I4" s="137"/>
      <c r="J4" s="137"/>
    </row>
    <row r="5" spans="1:13" ht="18" customHeight="1" thickBot="1" x14ac:dyDescent="0.3">
      <c r="A5" s="131" t="s">
        <v>34</v>
      </c>
      <c r="B5" s="131"/>
      <c r="C5" s="72">
        <v>526</v>
      </c>
      <c r="D5" s="12">
        <f>E5/C5</f>
        <v>0.35191254752851708</v>
      </c>
      <c r="E5" s="23">
        <v>185.10599999999999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167</v>
      </c>
      <c r="D6" s="12">
        <v>0.14299999999999999</v>
      </c>
      <c r="E6" s="23">
        <f>C6*D6</f>
        <v>23.880999999999997</v>
      </c>
      <c r="F6" s="21"/>
      <c r="G6" s="13" t="s">
        <v>2</v>
      </c>
      <c r="H6" s="14"/>
      <c r="I6" s="68">
        <f>C6</f>
        <v>167</v>
      </c>
      <c r="J6" s="15" t="s">
        <v>21</v>
      </c>
    </row>
    <row r="7" spans="1:13" ht="18" customHeight="1" x14ac:dyDescent="0.25">
      <c r="A7" s="27" t="s">
        <v>3</v>
      </c>
      <c r="B7" s="28"/>
      <c r="C7" s="66">
        <v>5</v>
      </c>
      <c r="D7" s="12">
        <v>0.82399999999999995</v>
      </c>
      <c r="E7" s="23">
        <f>C7*D7</f>
        <v>4.12</v>
      </c>
      <c r="F7" s="21"/>
      <c r="G7" s="13" t="s">
        <v>3</v>
      </c>
      <c r="H7" s="14"/>
      <c r="I7" s="69">
        <f>C7</f>
        <v>5</v>
      </c>
      <c r="J7" s="15" t="s">
        <v>21</v>
      </c>
    </row>
    <row r="8" spans="1:13" ht="18" customHeight="1" thickBot="1" x14ac:dyDescent="0.3">
      <c r="A8" s="27" t="s">
        <v>6</v>
      </c>
      <c r="B8" s="33"/>
      <c r="C8" s="76">
        <v>74</v>
      </c>
      <c r="D8" s="12">
        <v>0.82399999999999995</v>
      </c>
      <c r="E8" s="23">
        <f>C8*0.72*D8</f>
        <v>43.902719999999995</v>
      </c>
      <c r="F8" s="21"/>
      <c r="G8" s="13" t="s">
        <v>20</v>
      </c>
      <c r="H8" s="14"/>
      <c r="I8" s="70">
        <f>C8</f>
        <v>74</v>
      </c>
      <c r="J8" s="16" t="s">
        <v>22</v>
      </c>
    </row>
    <row r="9" spans="1:13" ht="18" customHeight="1" thickBot="1" x14ac:dyDescent="0.3">
      <c r="A9" s="89" t="s">
        <v>24</v>
      </c>
      <c r="B9" s="90" t="s">
        <v>44</v>
      </c>
      <c r="C9" s="96">
        <f>SUM(C5+C6+C7+(C8*0.72))</f>
        <v>751.28</v>
      </c>
      <c r="D9" s="12">
        <f>E9/C9</f>
        <v>0.34209578319667772</v>
      </c>
      <c r="E9" s="23">
        <f>SUM(E5:E8)</f>
        <v>257.00972000000002</v>
      </c>
      <c r="F9" s="19"/>
      <c r="G9" s="13" t="s">
        <v>25</v>
      </c>
      <c r="H9" s="14"/>
      <c r="I9" s="71">
        <f>C12</f>
        <v>19</v>
      </c>
      <c r="J9" s="16" t="s">
        <v>22</v>
      </c>
    </row>
    <row r="10" spans="1:13" ht="18" customHeight="1" thickTop="1" thickBot="1" x14ac:dyDescent="0.3">
      <c r="A10" s="91" t="s">
        <v>17</v>
      </c>
      <c r="B10" s="95"/>
      <c r="C10" s="97">
        <f>C9-(C12*0.72)</f>
        <v>737.6</v>
      </c>
      <c r="D10" s="12">
        <f>E10/C10</f>
        <v>0.33315808026030369</v>
      </c>
      <c r="E10" s="23">
        <f>E9-E12</f>
        <v>245.73740000000001</v>
      </c>
      <c r="F10" s="19"/>
      <c r="G10" s="143" t="s">
        <v>28</v>
      </c>
      <c r="H10" s="143"/>
      <c r="I10" s="143"/>
      <c r="J10" s="143"/>
    </row>
    <row r="11" spans="1:13" ht="18" customHeight="1" x14ac:dyDescent="0.25">
      <c r="A11" s="88" t="s">
        <v>18</v>
      </c>
      <c r="B11" s="94"/>
      <c r="C11" s="93">
        <f>C9-C8*0.72</f>
        <v>698</v>
      </c>
      <c r="D11" s="12">
        <f>E11/C11</f>
        <v>0.30531088825214903</v>
      </c>
      <c r="E11" s="23">
        <f>E9-E8</f>
        <v>213.10700000000003</v>
      </c>
      <c r="F11" s="19"/>
      <c r="G11" s="17" t="s">
        <v>27</v>
      </c>
      <c r="H11" s="64">
        <v>10</v>
      </c>
      <c r="I11" s="17" t="s">
        <v>22</v>
      </c>
      <c r="J11" s="64">
        <v>25</v>
      </c>
    </row>
    <row r="12" spans="1:13" ht="18" customHeight="1" x14ac:dyDescent="0.25">
      <c r="A12" s="98" t="s">
        <v>38</v>
      </c>
      <c r="B12" s="99"/>
      <c r="C12" s="77">
        <v>19</v>
      </c>
      <c r="D12" s="12">
        <f>D8</f>
        <v>0.82399999999999995</v>
      </c>
      <c r="E12" s="23">
        <f>C12*0.72*D12</f>
        <v>11.272319999999999</v>
      </c>
      <c r="F12" s="19"/>
      <c r="G12" s="17" t="s">
        <v>22</v>
      </c>
      <c r="H12" s="65">
        <f>H11*3.785</f>
        <v>37.85</v>
      </c>
      <c r="I12" s="17" t="s">
        <v>27</v>
      </c>
      <c r="J12" s="65">
        <f>J11/3.785</f>
        <v>6.6050198150594452</v>
      </c>
    </row>
    <row r="13" spans="1:13" ht="18" customHeight="1" thickBot="1" x14ac:dyDescent="0.3">
      <c r="A13" s="24" t="s">
        <v>39</v>
      </c>
      <c r="B13" s="25">
        <f>C12/20</f>
        <v>0.95</v>
      </c>
      <c r="C13" s="26">
        <f>C12/3.785</f>
        <v>5.019815059445178</v>
      </c>
      <c r="D13" s="12"/>
      <c r="E13" s="23"/>
      <c r="F13" s="19"/>
      <c r="G13" s="136"/>
      <c r="H13" s="136"/>
      <c r="I13" s="136"/>
      <c r="J13" s="136"/>
    </row>
    <row r="14" spans="1:13" ht="14.25" customHeight="1" x14ac:dyDescent="0.25">
      <c r="A14" s="138" t="s">
        <v>53</v>
      </c>
      <c r="B14" s="139"/>
      <c r="C14" s="139"/>
      <c r="D14" s="139"/>
      <c r="E14" s="22"/>
      <c r="F14" s="19"/>
      <c r="G14" s="136"/>
      <c r="H14" s="136"/>
      <c r="I14" s="136"/>
      <c r="J14" s="136"/>
    </row>
    <row r="15" spans="1:13" x14ac:dyDescent="0.25">
      <c r="A15" s="19"/>
      <c r="B15" s="21"/>
      <c r="C15" s="21"/>
      <c r="D15" s="21"/>
      <c r="E15" s="21"/>
      <c r="F15" s="19"/>
      <c r="G15" s="9"/>
      <c r="H15" s="9"/>
      <c r="I15" s="9"/>
      <c r="J15" s="9"/>
    </row>
    <row r="16" spans="1:13" x14ac:dyDescent="0.25">
      <c r="A16" s="9"/>
      <c r="B16" s="8"/>
      <c r="C16" s="8"/>
      <c r="D16" s="8"/>
      <c r="E16" s="8"/>
      <c r="F16" s="9"/>
      <c r="G16" s="9"/>
      <c r="H16" s="9"/>
      <c r="I16" s="9"/>
      <c r="J16" s="9"/>
    </row>
    <row r="17" spans="1:10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ht="21" customHeight="1" x14ac:dyDescent="0.25">
      <c r="A45" s="60"/>
      <c r="B45" s="61" t="s">
        <v>33</v>
      </c>
      <c r="C45" s="62" t="s">
        <v>31</v>
      </c>
      <c r="D45" s="62"/>
      <c r="E45" s="62" t="s">
        <v>32</v>
      </c>
      <c r="F45" s="62"/>
      <c r="G45" s="63"/>
      <c r="H45" s="9"/>
      <c r="I45" s="9"/>
      <c r="J45" s="9"/>
    </row>
    <row r="47" spans="1:10" x14ac:dyDescent="0.25">
      <c r="A47" s="36"/>
      <c r="B47" s="35"/>
      <c r="C47" s="35"/>
      <c r="D47" s="35"/>
      <c r="E47" s="35"/>
      <c r="F47" s="36"/>
      <c r="G47" s="36"/>
      <c r="H47" s="36"/>
    </row>
    <row r="48" spans="1:10" x14ac:dyDescent="0.25">
      <c r="A48" s="36"/>
      <c r="B48" s="140" t="s">
        <v>7</v>
      </c>
      <c r="C48" s="141"/>
      <c r="D48" s="142"/>
      <c r="E48" s="36"/>
      <c r="F48" s="36"/>
      <c r="G48" s="36"/>
      <c r="H48" s="36"/>
    </row>
    <row r="49" spans="1:8" ht="26.4" x14ac:dyDescent="0.25">
      <c r="A49" s="36"/>
      <c r="B49" s="37" t="s">
        <v>0</v>
      </c>
      <c r="C49" s="38" t="s">
        <v>1</v>
      </c>
      <c r="D49" s="39" t="s">
        <v>4</v>
      </c>
      <c r="E49" s="36"/>
      <c r="F49" s="36"/>
      <c r="G49" s="36"/>
      <c r="H49" s="36"/>
    </row>
    <row r="50" spans="1:8" x14ac:dyDescent="0.25">
      <c r="A50" s="36"/>
      <c r="B50" s="40">
        <v>560</v>
      </c>
      <c r="C50" s="41">
        <v>0.25</v>
      </c>
      <c r="D50" s="42">
        <f>C50*B50</f>
        <v>140</v>
      </c>
      <c r="E50" s="36"/>
      <c r="F50" s="36"/>
      <c r="G50" s="36"/>
      <c r="H50" s="36"/>
    </row>
    <row r="51" spans="1:8" x14ac:dyDescent="0.25">
      <c r="A51" s="36"/>
      <c r="B51" s="43">
        <v>750</v>
      </c>
      <c r="C51" s="44">
        <v>0.25</v>
      </c>
      <c r="D51" s="45">
        <f>C51*B51</f>
        <v>187.5</v>
      </c>
      <c r="E51" s="36"/>
      <c r="F51" s="36"/>
      <c r="G51" s="36"/>
      <c r="H51" s="36"/>
    </row>
    <row r="52" spans="1:8" x14ac:dyDescent="0.25">
      <c r="A52" s="36"/>
      <c r="B52" s="40">
        <v>750</v>
      </c>
      <c r="C52" s="41">
        <v>0.39</v>
      </c>
      <c r="D52" s="42">
        <f>C52*B52</f>
        <v>292.5</v>
      </c>
      <c r="E52" s="36"/>
      <c r="F52" s="36"/>
      <c r="G52" s="36"/>
      <c r="H52" s="36"/>
    </row>
    <row r="53" spans="1:8" x14ac:dyDescent="0.25">
      <c r="A53" s="36"/>
      <c r="B53" s="43">
        <v>560</v>
      </c>
      <c r="C53" s="44">
        <v>0.39</v>
      </c>
      <c r="D53" s="45">
        <f>C53*B53</f>
        <v>218.4</v>
      </c>
      <c r="E53" s="36"/>
      <c r="F53" s="36"/>
      <c r="G53" s="36"/>
      <c r="H53" s="36"/>
    </row>
    <row r="54" spans="1:8" x14ac:dyDescent="0.25">
      <c r="A54" s="36"/>
      <c r="B54" s="73">
        <v>560</v>
      </c>
      <c r="C54" s="74">
        <v>0.25</v>
      </c>
      <c r="D54" s="75">
        <f>C54*B54</f>
        <v>140</v>
      </c>
      <c r="E54" s="36"/>
      <c r="F54" s="36"/>
      <c r="G54" s="36"/>
      <c r="H54" s="36"/>
    </row>
    <row r="55" spans="1:8" x14ac:dyDescent="0.25">
      <c r="A55" s="36"/>
      <c r="B55" s="36"/>
      <c r="C55" s="36"/>
      <c r="D55" s="36"/>
      <c r="E55" s="36"/>
      <c r="F55" s="36"/>
      <c r="G55" s="36"/>
      <c r="H55" s="36"/>
    </row>
    <row r="56" spans="1:8" x14ac:dyDescent="0.25">
      <c r="A56" s="36"/>
      <c r="B56" s="54"/>
      <c r="C56" s="49" t="s">
        <v>9</v>
      </c>
      <c r="D56" s="49" t="s">
        <v>12</v>
      </c>
      <c r="E56" s="36"/>
      <c r="F56" s="36"/>
      <c r="G56" s="36"/>
    </row>
    <row r="57" spans="1:8" x14ac:dyDescent="0.25">
      <c r="A57" s="36"/>
      <c r="B57" s="55" t="s">
        <v>13</v>
      </c>
      <c r="C57" s="56"/>
      <c r="D57" s="57">
        <v>0.14000000000000001</v>
      </c>
      <c r="E57" s="36"/>
      <c r="F57" s="36"/>
      <c r="G57" s="36"/>
    </row>
    <row r="58" spans="1:8" x14ac:dyDescent="0.25">
      <c r="A58" s="36"/>
      <c r="B58" s="55" t="s">
        <v>15</v>
      </c>
      <c r="C58" s="56"/>
      <c r="D58" s="57">
        <v>0.82</v>
      </c>
      <c r="E58" s="36"/>
      <c r="F58" s="36"/>
      <c r="G58" s="36"/>
    </row>
    <row r="59" spans="1:8" x14ac:dyDescent="0.25">
      <c r="A59" s="36"/>
      <c r="B59" s="55" t="s">
        <v>16</v>
      </c>
      <c r="C59" s="56"/>
      <c r="D59" s="57">
        <v>0.82</v>
      </c>
      <c r="E59" s="36"/>
      <c r="F59" s="36"/>
      <c r="G59" s="36"/>
      <c r="H59" s="36"/>
    </row>
    <row r="60" spans="1:8" x14ac:dyDescent="0.25">
      <c r="A60" s="36"/>
      <c r="B60" s="35"/>
      <c r="C60" s="35"/>
      <c r="D60" s="35"/>
      <c r="E60" s="36"/>
      <c r="F60" s="36"/>
      <c r="G60" s="36"/>
      <c r="H60" s="36"/>
    </row>
    <row r="61" spans="1:8" x14ac:dyDescent="0.25">
      <c r="A61" s="36"/>
      <c r="E61" s="36"/>
      <c r="F61" s="36"/>
      <c r="G61" s="36"/>
      <c r="H61" s="36"/>
    </row>
    <row r="62" spans="1:8" x14ac:dyDescent="0.25">
      <c r="A62" s="36"/>
      <c r="E62" s="36"/>
      <c r="F62" s="36"/>
      <c r="G62" s="36"/>
      <c r="H62" s="36"/>
    </row>
    <row r="63" spans="1:8" x14ac:dyDescent="0.25">
      <c r="A63" s="36"/>
      <c r="E63" s="36"/>
      <c r="F63" s="36"/>
      <c r="G63" s="36"/>
      <c r="H63" s="36"/>
    </row>
    <row r="64" spans="1:8" x14ac:dyDescent="0.25">
      <c r="A64" s="36"/>
      <c r="E64" s="36"/>
      <c r="F64" s="36"/>
      <c r="G64" s="36"/>
      <c r="H64" s="36"/>
    </row>
    <row r="65" spans="1:8" x14ac:dyDescent="0.25">
      <c r="A65" s="36"/>
      <c r="E65" s="35"/>
      <c r="F65" s="36"/>
      <c r="G65" s="36"/>
      <c r="H65" s="36"/>
    </row>
    <row r="66" spans="1:8" x14ac:dyDescent="0.25">
      <c r="A66" s="36"/>
      <c r="F66" s="36"/>
      <c r="G66" s="36"/>
      <c r="H66" s="36"/>
    </row>
    <row r="67" spans="1:8" x14ac:dyDescent="0.25">
      <c r="A67" s="36"/>
      <c r="F67" s="36"/>
      <c r="G67" s="36"/>
      <c r="H67" s="36"/>
    </row>
    <row r="68" spans="1:8" x14ac:dyDescent="0.25">
      <c r="A68" s="36"/>
      <c r="F68" s="36"/>
      <c r="G68" s="36"/>
      <c r="H68" s="36"/>
    </row>
    <row r="69" spans="1:8" x14ac:dyDescent="0.25">
      <c r="A69" s="36"/>
      <c r="F69" s="36"/>
      <c r="G69" s="36"/>
      <c r="H69" s="36"/>
    </row>
    <row r="70" spans="1:8" x14ac:dyDescent="0.25">
      <c r="A70" s="36"/>
      <c r="F70" s="36"/>
      <c r="G70" s="36"/>
      <c r="H70" s="36"/>
    </row>
    <row r="71" spans="1:8" x14ac:dyDescent="0.25">
      <c r="A71" s="36"/>
      <c r="F71" s="36"/>
      <c r="G71" s="36"/>
      <c r="H71" s="36"/>
    </row>
    <row r="72" spans="1:8" x14ac:dyDescent="0.25">
      <c r="A72" s="36"/>
      <c r="F72" s="36"/>
      <c r="G72" s="36"/>
      <c r="H72" s="36"/>
    </row>
    <row r="73" spans="1:8" x14ac:dyDescent="0.25">
      <c r="A73" s="36"/>
      <c r="F73" s="36"/>
      <c r="G73" s="36"/>
      <c r="H73" s="36"/>
    </row>
  </sheetData>
  <sheetProtection sheet="1" objects="1" scenarios="1" selectLockedCells="1"/>
  <customSheetViews>
    <customSheetView guid="{5D1362B7-C685-4A82-A04B-1AA15BC8235B}" showPageBreaks="1" showGridLines="0" showRowCol="0" fitToPage="1" printArea="1" hiddenRows="1">
      <selection activeCell="H11" sqref="H11"/>
      <pageMargins left="0.62992125984251968" right="0.31496062992125984" top="0.98425196850393704" bottom="0.19685039370078741" header="0.6692913385826772" footer="0.15748031496062992"/>
      <printOptions horizontalCentered="1"/>
      <pageSetup paperSize="11" scale="99" orientation="portrait" blackAndWhite="1" horizontalDpi="4294967293" verticalDpi="300" r:id="rId1"/>
      <headerFooter alignWithMargins="0">
        <oddHeader>&amp;CDevis de masse et centrage établi le :  &amp;D   à   &amp;T</oddHeader>
      </headerFooter>
    </customSheetView>
  </customSheetViews>
  <mergeCells count="11">
    <mergeCell ref="G13:J13"/>
    <mergeCell ref="G4:J4"/>
    <mergeCell ref="A14:D14"/>
    <mergeCell ref="G14:J14"/>
    <mergeCell ref="B48:D48"/>
    <mergeCell ref="G10:J10"/>
    <mergeCell ref="G1:J1"/>
    <mergeCell ref="A1:C1"/>
    <mergeCell ref="C2:E2"/>
    <mergeCell ref="A5:B5"/>
    <mergeCell ref="G5:J5"/>
  </mergeCells>
  <phoneticPr fontId="19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99" orientation="portrait" blackAndWhite="1" horizontalDpi="4294967293" verticalDpi="300" r:id="rId2"/>
  <headerFooter alignWithMargins="0">
    <oddHeader>&amp;CDevis de masse et centrage établi le :  &amp;D   à   &amp;T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5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350520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Scroll Bar 3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350520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7" name="Scroll Bar 4">
              <controlPr locked="0" defaultSize="0" autoPict="0">
                <anchor moveWithCells="1">
                  <from>
                    <xdr:col>0</xdr:col>
                    <xdr:colOff>693420</xdr:colOff>
                    <xdr:row>7</xdr:row>
                    <xdr:rowOff>22860</xdr:rowOff>
                  </from>
                  <to>
                    <xdr:col>1</xdr:col>
                    <xdr:colOff>358140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8" name="Scroll Bar 5">
              <controlPr locked="0" defaultSize="0" autoPict="0">
                <anchor moveWithCells="1">
                  <from>
                    <xdr:col>0</xdr:col>
                    <xdr:colOff>800100</xdr:colOff>
                    <xdr:row>11</xdr:row>
                    <xdr:rowOff>7620</xdr:rowOff>
                  </from>
                  <to>
                    <xdr:col>1</xdr:col>
                    <xdr:colOff>525780</xdr:colOff>
                    <xdr:row>11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M73"/>
  <sheetViews>
    <sheetView showGridLines="0" zoomScale="90" zoomScaleNormal="90" zoomScaleSheetLayoutView="75" workbookViewId="0">
      <selection activeCell="C8" sqref="C8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18" t="s">
        <v>42</v>
      </c>
      <c r="F1" s="18"/>
      <c r="G1" s="129" t="s">
        <v>45</v>
      </c>
      <c r="H1" s="129"/>
      <c r="I1" s="129"/>
      <c r="J1" s="129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44" t="s">
        <v>76</v>
      </c>
      <c r="H4" s="144"/>
      <c r="I4" s="144"/>
      <c r="J4" s="144"/>
    </row>
    <row r="5" spans="1:13" ht="18" customHeight="1" thickBot="1" x14ac:dyDescent="0.3">
      <c r="A5" s="131" t="s">
        <v>34</v>
      </c>
      <c r="B5" s="131"/>
      <c r="C5" s="72">
        <v>511</v>
      </c>
      <c r="D5" s="12">
        <f>E5/C5</f>
        <v>0.32251859099804303</v>
      </c>
      <c r="E5" s="23">
        <v>164.80699999999999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170</v>
      </c>
      <c r="D6" s="12">
        <v>0.14299999999999999</v>
      </c>
      <c r="E6" s="23">
        <f>C6*D6</f>
        <v>24.31</v>
      </c>
      <c r="F6" s="21"/>
      <c r="G6" s="13" t="s">
        <v>2</v>
      </c>
      <c r="H6" s="14"/>
      <c r="I6" s="68">
        <f>C6</f>
        <v>170</v>
      </c>
      <c r="J6" s="15" t="s">
        <v>21</v>
      </c>
    </row>
    <row r="7" spans="1:13" ht="18" customHeight="1" x14ac:dyDescent="0.25">
      <c r="A7" s="27" t="s">
        <v>3</v>
      </c>
      <c r="B7" s="28"/>
      <c r="C7" s="66">
        <v>10</v>
      </c>
      <c r="D7" s="12">
        <v>0.82399999999999995</v>
      </c>
      <c r="E7" s="23">
        <f>C7*D7</f>
        <v>8.24</v>
      </c>
      <c r="F7" s="21"/>
      <c r="G7" s="13" t="s">
        <v>3</v>
      </c>
      <c r="H7" s="14"/>
      <c r="I7" s="69">
        <f>C7</f>
        <v>10</v>
      </c>
      <c r="J7" s="15" t="s">
        <v>21</v>
      </c>
    </row>
    <row r="8" spans="1:13" ht="18" customHeight="1" thickBot="1" x14ac:dyDescent="0.3">
      <c r="A8" s="27" t="s">
        <v>6</v>
      </c>
      <c r="B8" s="33"/>
      <c r="C8" s="76">
        <v>74</v>
      </c>
      <c r="D8" s="12">
        <v>0.82399999999999995</v>
      </c>
      <c r="E8" s="23">
        <f>C8*0.72*D8</f>
        <v>43.902719999999995</v>
      </c>
      <c r="F8" s="21"/>
      <c r="G8" s="13" t="s">
        <v>20</v>
      </c>
      <c r="H8" s="14"/>
      <c r="I8" s="70">
        <f>C8</f>
        <v>74</v>
      </c>
      <c r="J8" s="16" t="s">
        <v>22</v>
      </c>
    </row>
    <row r="9" spans="1:13" ht="18" customHeight="1" thickBot="1" x14ac:dyDescent="0.3">
      <c r="A9" s="89" t="s">
        <v>24</v>
      </c>
      <c r="B9" s="90" t="s">
        <v>44</v>
      </c>
      <c r="C9" s="96">
        <f>SUM(C5+C6+C7+(C8*0.72))</f>
        <v>744.28</v>
      </c>
      <c r="D9" s="12">
        <f>E9/C9</f>
        <v>0.32415182458214647</v>
      </c>
      <c r="E9" s="23">
        <f>SUM(E5:E8)</f>
        <v>241.25971999999999</v>
      </c>
      <c r="F9" s="19"/>
      <c r="G9" s="13" t="s">
        <v>25</v>
      </c>
      <c r="H9" s="14"/>
      <c r="I9" s="71">
        <f>C12</f>
        <v>39</v>
      </c>
      <c r="J9" s="16" t="s">
        <v>22</v>
      </c>
    </row>
    <row r="10" spans="1:13" ht="18" customHeight="1" thickTop="1" thickBot="1" x14ac:dyDescent="0.3">
      <c r="A10" s="91" t="s">
        <v>17</v>
      </c>
      <c r="B10" s="95"/>
      <c r="C10" s="97">
        <f>C9-(C12*0.72)</f>
        <v>716.19999999999993</v>
      </c>
      <c r="D10" s="12">
        <f>E10/C10</f>
        <v>0.30455431443730802</v>
      </c>
      <c r="E10" s="23">
        <f>E9-E12</f>
        <v>218.12179999999998</v>
      </c>
      <c r="F10" s="19"/>
      <c r="G10" s="143" t="s">
        <v>28</v>
      </c>
      <c r="H10" s="143"/>
      <c r="I10" s="143"/>
      <c r="J10" s="143"/>
    </row>
    <row r="11" spans="1:13" ht="18" customHeight="1" x14ac:dyDescent="0.25">
      <c r="A11" s="88" t="s">
        <v>18</v>
      </c>
      <c r="B11" s="94"/>
      <c r="C11" s="93">
        <f>C9-C8*0.72</f>
        <v>691</v>
      </c>
      <c r="D11" s="12">
        <f>E11/C11</f>
        <v>0.28561070911722142</v>
      </c>
      <c r="E11" s="23">
        <f>E9-E8</f>
        <v>197.357</v>
      </c>
      <c r="F11" s="19"/>
      <c r="G11" s="17" t="s">
        <v>27</v>
      </c>
      <c r="H11" s="64">
        <v>10</v>
      </c>
      <c r="I11" s="17" t="s">
        <v>22</v>
      </c>
      <c r="J11" s="64">
        <v>25</v>
      </c>
    </row>
    <row r="12" spans="1:13" ht="18" customHeight="1" x14ac:dyDescent="0.25">
      <c r="A12" s="98" t="s">
        <v>38</v>
      </c>
      <c r="B12" s="99"/>
      <c r="C12" s="77">
        <v>39</v>
      </c>
      <c r="D12" s="12">
        <f>D8</f>
        <v>0.82399999999999995</v>
      </c>
      <c r="E12" s="23">
        <f>C12*0.72*D12</f>
        <v>23.137919999999998</v>
      </c>
      <c r="F12" s="19"/>
      <c r="G12" s="17" t="s">
        <v>22</v>
      </c>
      <c r="H12" s="65">
        <f>H11*3.785</f>
        <v>37.85</v>
      </c>
      <c r="I12" s="17" t="s">
        <v>27</v>
      </c>
      <c r="J12" s="65">
        <f>J11/3.785</f>
        <v>6.6050198150594452</v>
      </c>
    </row>
    <row r="13" spans="1:13" ht="18" customHeight="1" thickBot="1" x14ac:dyDescent="0.3">
      <c r="A13" s="24" t="s">
        <v>39</v>
      </c>
      <c r="B13" s="25">
        <f>C12/20</f>
        <v>1.95</v>
      </c>
      <c r="C13" s="26">
        <f>C12/3.785</f>
        <v>10.303830911492733</v>
      </c>
      <c r="D13" s="12"/>
      <c r="E13" s="23"/>
      <c r="F13" s="19"/>
      <c r="G13" s="136"/>
      <c r="H13" s="136"/>
      <c r="I13" s="136"/>
      <c r="J13" s="136"/>
    </row>
    <row r="14" spans="1:13" ht="14.25" customHeight="1" x14ac:dyDescent="0.25">
      <c r="A14" s="138" t="s">
        <v>53</v>
      </c>
      <c r="B14" s="139"/>
      <c r="C14" s="139"/>
      <c r="D14" s="139"/>
      <c r="E14" s="22"/>
      <c r="F14" s="19"/>
      <c r="G14" s="136"/>
      <c r="H14" s="136"/>
      <c r="I14" s="136"/>
      <c r="J14" s="136"/>
    </row>
    <row r="15" spans="1:13" x14ac:dyDescent="0.25">
      <c r="A15" s="19"/>
      <c r="B15" s="21"/>
      <c r="C15" s="21"/>
      <c r="D15" s="21"/>
      <c r="E15" s="21"/>
      <c r="F15" s="19"/>
      <c r="G15" s="9"/>
      <c r="H15" s="9"/>
      <c r="I15" s="9"/>
      <c r="J15" s="9"/>
    </row>
    <row r="16" spans="1:13" x14ac:dyDescent="0.25">
      <c r="A16" s="9"/>
      <c r="B16" s="8"/>
      <c r="C16" s="8"/>
      <c r="D16" s="8"/>
      <c r="E16" s="8"/>
      <c r="F16" s="9"/>
      <c r="G16" s="9"/>
      <c r="H16" s="9"/>
      <c r="I16" s="9"/>
      <c r="J16" s="9"/>
    </row>
    <row r="17" spans="1:10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ht="21" customHeight="1" x14ac:dyDescent="0.25">
      <c r="A45" s="60"/>
      <c r="B45" s="61" t="s">
        <v>33</v>
      </c>
      <c r="C45" s="62" t="s">
        <v>31</v>
      </c>
      <c r="D45" s="62"/>
      <c r="E45" s="62" t="s">
        <v>32</v>
      </c>
      <c r="F45" s="62"/>
      <c r="G45" s="63"/>
      <c r="H45" s="9"/>
      <c r="I45" s="9"/>
      <c r="J45" s="9"/>
    </row>
    <row r="47" spans="1:10" x14ac:dyDescent="0.25">
      <c r="A47" s="36"/>
      <c r="B47" s="35"/>
      <c r="C47" s="35"/>
      <c r="D47" s="35"/>
      <c r="E47" s="35"/>
      <c r="F47" s="36"/>
      <c r="G47" s="36"/>
      <c r="H47" s="36"/>
    </row>
    <row r="48" spans="1:10" x14ac:dyDescent="0.25">
      <c r="A48" s="36"/>
      <c r="B48" s="140" t="s">
        <v>7</v>
      </c>
      <c r="C48" s="141"/>
      <c r="D48" s="142"/>
      <c r="E48" s="36"/>
      <c r="F48" s="36"/>
      <c r="G48" s="36"/>
      <c r="H48" s="36"/>
    </row>
    <row r="49" spans="1:8" ht="26.4" x14ac:dyDescent="0.25">
      <c r="A49" s="36"/>
      <c r="B49" s="37" t="s">
        <v>0</v>
      </c>
      <c r="C49" s="38" t="s">
        <v>1</v>
      </c>
      <c r="D49" s="39" t="s">
        <v>4</v>
      </c>
      <c r="E49" s="36"/>
      <c r="F49" s="36"/>
      <c r="G49" s="36"/>
      <c r="H49" s="36"/>
    </row>
    <row r="50" spans="1:8" x14ac:dyDescent="0.25">
      <c r="A50" s="36"/>
      <c r="B50" s="40">
        <v>560</v>
      </c>
      <c r="C50" s="41">
        <v>0.25</v>
      </c>
      <c r="D50" s="42">
        <f>C50*B50</f>
        <v>140</v>
      </c>
      <c r="E50" s="36"/>
      <c r="F50" s="36"/>
      <c r="G50" s="36"/>
      <c r="H50" s="36"/>
    </row>
    <row r="51" spans="1:8" x14ac:dyDescent="0.25">
      <c r="A51" s="36"/>
      <c r="B51" s="43">
        <v>750</v>
      </c>
      <c r="C51" s="44">
        <v>0.25</v>
      </c>
      <c r="D51" s="45">
        <f>C51*B51</f>
        <v>187.5</v>
      </c>
      <c r="E51" s="36"/>
      <c r="F51" s="36"/>
      <c r="G51" s="36"/>
      <c r="H51" s="36"/>
    </row>
    <row r="52" spans="1:8" x14ac:dyDescent="0.25">
      <c r="A52" s="36"/>
      <c r="B52" s="40">
        <v>750</v>
      </c>
      <c r="C52" s="41">
        <v>0.39</v>
      </c>
      <c r="D52" s="42">
        <f>C52*B52</f>
        <v>292.5</v>
      </c>
      <c r="E52" s="36"/>
      <c r="F52" s="36"/>
      <c r="G52" s="36"/>
      <c r="H52" s="36"/>
    </row>
    <row r="53" spans="1:8" x14ac:dyDescent="0.25">
      <c r="A53" s="36"/>
      <c r="B53" s="43">
        <v>560</v>
      </c>
      <c r="C53" s="44">
        <v>0.39</v>
      </c>
      <c r="D53" s="45">
        <f>C53*B53</f>
        <v>218.4</v>
      </c>
      <c r="E53" s="36"/>
      <c r="F53" s="36"/>
      <c r="G53" s="36"/>
      <c r="H53" s="36"/>
    </row>
    <row r="54" spans="1:8" x14ac:dyDescent="0.25">
      <c r="A54" s="36"/>
      <c r="B54" s="73">
        <v>560</v>
      </c>
      <c r="C54" s="74">
        <v>0.25</v>
      </c>
      <c r="D54" s="75">
        <f>C54*B54</f>
        <v>140</v>
      </c>
      <c r="E54" s="36"/>
      <c r="F54" s="36"/>
      <c r="G54" s="36"/>
      <c r="H54" s="36"/>
    </row>
    <row r="55" spans="1:8" x14ac:dyDescent="0.25">
      <c r="A55" s="36"/>
      <c r="B55" s="36"/>
      <c r="C55" s="36"/>
      <c r="D55" s="36"/>
      <c r="E55" s="36"/>
      <c r="F55" s="36"/>
      <c r="G55" s="36"/>
      <c r="H55" s="36"/>
    </row>
    <row r="56" spans="1:8" x14ac:dyDescent="0.25">
      <c r="A56" s="36"/>
      <c r="B56" s="54"/>
      <c r="C56" s="49" t="s">
        <v>9</v>
      </c>
      <c r="D56" s="49" t="s">
        <v>12</v>
      </c>
      <c r="E56" s="36"/>
      <c r="F56" s="36"/>
      <c r="G56" s="36"/>
    </row>
    <row r="57" spans="1:8" x14ac:dyDescent="0.25">
      <c r="A57" s="36"/>
      <c r="B57" s="55" t="s">
        <v>13</v>
      </c>
      <c r="C57" s="56"/>
      <c r="D57" s="57">
        <v>0.14000000000000001</v>
      </c>
      <c r="E57" s="36"/>
      <c r="F57" s="36"/>
      <c r="G57" s="36"/>
    </row>
    <row r="58" spans="1:8" x14ac:dyDescent="0.25">
      <c r="A58" s="36"/>
      <c r="B58" s="55" t="s">
        <v>15</v>
      </c>
      <c r="C58" s="56"/>
      <c r="D58" s="57">
        <v>0.82</v>
      </c>
      <c r="E58" s="36"/>
      <c r="F58" s="36"/>
      <c r="G58" s="36"/>
    </row>
    <row r="59" spans="1:8" x14ac:dyDescent="0.25">
      <c r="A59" s="36"/>
      <c r="B59" s="55" t="s">
        <v>16</v>
      </c>
      <c r="C59" s="56"/>
      <c r="D59" s="57">
        <v>0.82</v>
      </c>
      <c r="E59" s="36"/>
      <c r="F59" s="36"/>
      <c r="G59" s="36"/>
      <c r="H59" s="36"/>
    </row>
    <row r="60" spans="1:8" x14ac:dyDescent="0.25">
      <c r="A60" s="36"/>
      <c r="B60" s="35"/>
      <c r="C60" s="35"/>
      <c r="D60" s="35"/>
      <c r="E60" s="36"/>
      <c r="F60" s="36"/>
      <c r="G60" s="36"/>
      <c r="H60" s="36"/>
    </row>
    <row r="61" spans="1:8" x14ac:dyDescent="0.25">
      <c r="A61" s="36"/>
      <c r="E61" s="36"/>
      <c r="F61" s="36"/>
      <c r="G61" s="36"/>
      <c r="H61" s="36"/>
    </row>
    <row r="62" spans="1:8" x14ac:dyDescent="0.25">
      <c r="A62" s="36"/>
      <c r="E62" s="36"/>
      <c r="F62" s="36"/>
      <c r="G62" s="36"/>
      <c r="H62" s="36"/>
    </row>
    <row r="63" spans="1:8" x14ac:dyDescent="0.25">
      <c r="A63" s="36"/>
      <c r="E63" s="36"/>
      <c r="F63" s="36"/>
      <c r="G63" s="36"/>
      <c r="H63" s="36"/>
    </row>
    <row r="64" spans="1:8" x14ac:dyDescent="0.25">
      <c r="A64" s="36"/>
      <c r="E64" s="36"/>
      <c r="F64" s="36"/>
      <c r="G64" s="36"/>
      <c r="H64" s="36"/>
    </row>
    <row r="65" spans="1:8" x14ac:dyDescent="0.25">
      <c r="A65" s="36"/>
      <c r="E65" s="35"/>
      <c r="F65" s="36"/>
      <c r="G65" s="36"/>
      <c r="H65" s="36"/>
    </row>
    <row r="66" spans="1:8" x14ac:dyDescent="0.25">
      <c r="A66" s="36"/>
      <c r="F66" s="36"/>
      <c r="G66" s="36"/>
      <c r="H66" s="36"/>
    </row>
    <row r="67" spans="1:8" x14ac:dyDescent="0.25">
      <c r="A67" s="36"/>
      <c r="F67" s="36"/>
      <c r="G67" s="36"/>
      <c r="H67" s="36"/>
    </row>
    <row r="68" spans="1:8" x14ac:dyDescent="0.25">
      <c r="A68" s="36"/>
      <c r="F68" s="36"/>
      <c r="G68" s="36"/>
      <c r="H68" s="36"/>
    </row>
    <row r="69" spans="1:8" x14ac:dyDescent="0.25">
      <c r="A69" s="36"/>
      <c r="F69" s="36"/>
      <c r="G69" s="36"/>
      <c r="H69" s="36"/>
    </row>
    <row r="70" spans="1:8" x14ac:dyDescent="0.25">
      <c r="A70" s="36"/>
      <c r="F70" s="36"/>
      <c r="G70" s="36"/>
      <c r="H70" s="36"/>
    </row>
    <row r="71" spans="1:8" x14ac:dyDescent="0.25">
      <c r="A71" s="36"/>
      <c r="F71" s="36"/>
      <c r="G71" s="36"/>
      <c r="H71" s="36"/>
    </row>
    <row r="72" spans="1:8" x14ac:dyDescent="0.25">
      <c r="A72" s="36"/>
      <c r="F72" s="36"/>
      <c r="G72" s="36"/>
      <c r="H72" s="36"/>
    </row>
    <row r="73" spans="1:8" x14ac:dyDescent="0.25">
      <c r="A73" s="36"/>
      <c r="F73" s="36"/>
      <c r="G73" s="36"/>
      <c r="H73" s="36"/>
    </row>
  </sheetData>
  <sheetProtection sheet="1" objects="1" scenarios="1" selectLockedCells="1"/>
  <customSheetViews>
    <customSheetView guid="{5D1362B7-C685-4A82-A04B-1AA15BC8235B}" scale="90" showGridLines="0" fitToPage="1" hiddenRows="1">
      <selection activeCell="H11" sqref="H11"/>
      <pageMargins left="0.62992125984251968" right="0.31496062992125984" top="0.98425196850393704" bottom="0.19685039370078741" header="0.6692913385826772" footer="0.15748031496062992"/>
      <printOptions horizontalCentered="1"/>
      <pageSetup paperSize="11" scale="65" orientation="portrait" blackAndWhite="1" horizontalDpi="4294967293" verticalDpi="300" r:id="rId1"/>
      <headerFooter alignWithMargins="0">
        <oddHeader>&amp;CDevis de masse et centrage établi le :  &amp;D   à   &amp;T</oddHeader>
      </headerFooter>
    </customSheetView>
  </customSheetViews>
  <mergeCells count="11">
    <mergeCell ref="G13:J13"/>
    <mergeCell ref="A14:D14"/>
    <mergeCell ref="G14:J14"/>
    <mergeCell ref="B48:D48"/>
    <mergeCell ref="G10:J10"/>
    <mergeCell ref="A1:C1"/>
    <mergeCell ref="G1:J1"/>
    <mergeCell ref="C2:E2"/>
    <mergeCell ref="A5:B5"/>
    <mergeCell ref="G5:J5"/>
    <mergeCell ref="G4:J4"/>
  </mergeCells>
  <phoneticPr fontId="19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3" verticalDpi="300" r:id="rId2"/>
  <headerFooter alignWithMargins="0">
    <oddHeader>&amp;CDevis de masse et centrage établi le :  &amp;D   à   &amp;T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6913" r:id="rId5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350520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4" r:id="rId6" name="Scroll Bar 2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350520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5" r:id="rId7" name="Scroll Bar 3">
              <controlPr locked="0" defaultSize="0" autoPict="0">
                <anchor moveWithCells="1">
                  <from>
                    <xdr:col>0</xdr:col>
                    <xdr:colOff>708660</xdr:colOff>
                    <xdr:row>7</xdr:row>
                    <xdr:rowOff>30480</xdr:rowOff>
                  </from>
                  <to>
                    <xdr:col>1</xdr:col>
                    <xdr:colOff>335280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6" r:id="rId8" name="Scroll Bar 4">
              <controlPr locked="0" defaultSize="0" autoPict="0">
                <anchor moveWithCells="1">
                  <from>
                    <xdr:col>0</xdr:col>
                    <xdr:colOff>800100</xdr:colOff>
                    <xdr:row>11</xdr:row>
                    <xdr:rowOff>7620</xdr:rowOff>
                  </from>
                  <to>
                    <xdr:col>1</xdr:col>
                    <xdr:colOff>525780</xdr:colOff>
                    <xdr:row>11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M73"/>
  <sheetViews>
    <sheetView showGridLines="0" zoomScaleNormal="100" zoomScaleSheetLayoutView="75" workbookViewId="0">
      <selection activeCell="C6" sqref="C6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18" t="s">
        <v>42</v>
      </c>
      <c r="F1" s="18"/>
      <c r="G1" s="129" t="s">
        <v>46</v>
      </c>
      <c r="H1" s="129"/>
      <c r="I1" s="129"/>
      <c r="J1" s="129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45" t="s">
        <v>73</v>
      </c>
      <c r="H4" s="145"/>
      <c r="I4" s="145"/>
      <c r="J4" s="145"/>
    </row>
    <row r="5" spans="1:13" ht="18" customHeight="1" thickBot="1" x14ac:dyDescent="0.3">
      <c r="A5" s="131" t="s">
        <v>34</v>
      </c>
      <c r="B5" s="131"/>
      <c r="C5" s="72">
        <v>515</v>
      </c>
      <c r="D5" s="12">
        <f>E5/C5</f>
        <v>0.33757475728155339</v>
      </c>
      <c r="E5" s="23">
        <v>173.851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180</v>
      </c>
      <c r="D6" s="12">
        <v>0.14299999999999999</v>
      </c>
      <c r="E6" s="23">
        <f>C6*D6</f>
        <v>25.74</v>
      </c>
      <c r="F6" s="21"/>
      <c r="G6" s="13" t="s">
        <v>2</v>
      </c>
      <c r="H6" s="14"/>
      <c r="I6" s="68">
        <f>C6</f>
        <v>180</v>
      </c>
      <c r="J6" s="15" t="s">
        <v>21</v>
      </c>
    </row>
    <row r="7" spans="1:13" ht="18" customHeight="1" x14ac:dyDescent="0.25">
      <c r="A7" s="27" t="s">
        <v>3</v>
      </c>
      <c r="B7" s="28"/>
      <c r="C7" s="66">
        <v>2</v>
      </c>
      <c r="D7" s="12">
        <v>0.82399999999999995</v>
      </c>
      <c r="E7" s="23">
        <f>C7*D7</f>
        <v>1.6479999999999999</v>
      </c>
      <c r="F7" s="21"/>
      <c r="G7" s="13" t="s">
        <v>3</v>
      </c>
      <c r="H7" s="14"/>
      <c r="I7" s="69">
        <f>C7</f>
        <v>2</v>
      </c>
      <c r="J7" s="15" t="s">
        <v>21</v>
      </c>
    </row>
    <row r="8" spans="1:13" ht="18" customHeight="1" thickBot="1" x14ac:dyDescent="0.3">
      <c r="A8" s="27" t="s">
        <v>6</v>
      </c>
      <c r="B8" s="33"/>
      <c r="C8" s="76">
        <v>74</v>
      </c>
      <c r="D8" s="12">
        <v>0.82399999999999995</v>
      </c>
      <c r="E8" s="23">
        <f>C8*0.72*D8</f>
        <v>43.902719999999995</v>
      </c>
      <c r="F8" s="21"/>
      <c r="G8" s="13" t="s">
        <v>20</v>
      </c>
      <c r="H8" s="14"/>
      <c r="I8" s="70">
        <f>C8</f>
        <v>74</v>
      </c>
      <c r="J8" s="16" t="s">
        <v>22</v>
      </c>
    </row>
    <row r="9" spans="1:13" ht="18" customHeight="1" thickBot="1" x14ac:dyDescent="0.3">
      <c r="A9" s="89" t="s">
        <v>24</v>
      </c>
      <c r="B9" s="90" t="s">
        <v>44</v>
      </c>
      <c r="C9" s="96">
        <f>SUM(C5+C6+C7+(C8*0.72))</f>
        <v>750.28</v>
      </c>
      <c r="D9" s="12">
        <f>E9/C9</f>
        <v>0.32673364610545397</v>
      </c>
      <c r="E9" s="23">
        <f>SUM(E5:E8)</f>
        <v>245.14171999999999</v>
      </c>
      <c r="F9" s="19"/>
      <c r="G9" s="13" t="s">
        <v>25</v>
      </c>
      <c r="H9" s="14"/>
      <c r="I9" s="71">
        <f>C12</f>
        <v>20</v>
      </c>
      <c r="J9" s="16" t="s">
        <v>22</v>
      </c>
    </row>
    <row r="10" spans="1:13" ht="18" customHeight="1" thickTop="1" thickBot="1" x14ac:dyDescent="0.3">
      <c r="A10" s="91" t="s">
        <v>17</v>
      </c>
      <c r="B10" s="95"/>
      <c r="C10" s="97">
        <f>C9-(C12*0.72)</f>
        <v>735.88</v>
      </c>
      <c r="D10" s="12">
        <f>E10/C10</f>
        <v>0.31700293526118389</v>
      </c>
      <c r="E10" s="23">
        <f>E9-E12</f>
        <v>233.27611999999999</v>
      </c>
      <c r="F10" s="19"/>
      <c r="G10" s="143" t="s">
        <v>28</v>
      </c>
      <c r="H10" s="143"/>
      <c r="I10" s="143"/>
      <c r="J10" s="143"/>
    </row>
    <row r="11" spans="1:13" ht="18" customHeight="1" x14ac:dyDescent="0.25">
      <c r="A11" s="88" t="s">
        <v>18</v>
      </c>
      <c r="B11" s="94"/>
      <c r="C11" s="93">
        <f>C9-C8*0.72</f>
        <v>697</v>
      </c>
      <c r="D11" s="12">
        <f>E11/C11</f>
        <v>0.28872166427546631</v>
      </c>
      <c r="E11" s="23">
        <f>E9-E8</f>
        <v>201.239</v>
      </c>
      <c r="F11" s="19"/>
      <c r="G11" s="17" t="s">
        <v>27</v>
      </c>
      <c r="H11" s="64">
        <v>5</v>
      </c>
      <c r="I11" s="17" t="s">
        <v>22</v>
      </c>
      <c r="J11" s="64">
        <v>25</v>
      </c>
    </row>
    <row r="12" spans="1:13" ht="18" customHeight="1" x14ac:dyDescent="0.25">
      <c r="A12" s="98" t="s">
        <v>38</v>
      </c>
      <c r="B12" s="99"/>
      <c r="C12" s="77">
        <v>20</v>
      </c>
      <c r="D12" s="12">
        <f>D8</f>
        <v>0.82399999999999995</v>
      </c>
      <c r="E12" s="23">
        <f>C12*0.72*D12</f>
        <v>11.865599999999999</v>
      </c>
      <c r="F12" s="19"/>
      <c r="G12" s="17" t="s">
        <v>22</v>
      </c>
      <c r="H12" s="65">
        <f>H11*3.785</f>
        <v>18.925000000000001</v>
      </c>
      <c r="I12" s="17" t="s">
        <v>27</v>
      </c>
      <c r="J12" s="65">
        <f>J11/3.785</f>
        <v>6.6050198150594452</v>
      </c>
    </row>
    <row r="13" spans="1:13" ht="18" customHeight="1" thickBot="1" x14ac:dyDescent="0.3">
      <c r="A13" s="24" t="s">
        <v>39</v>
      </c>
      <c r="B13" s="25">
        <f>C12/20</f>
        <v>1</v>
      </c>
      <c r="C13" s="26">
        <f>C12/3.785</f>
        <v>5.2840158520475562</v>
      </c>
      <c r="D13" s="12"/>
      <c r="E13" s="23"/>
      <c r="F13" s="19"/>
      <c r="G13" s="136"/>
      <c r="H13" s="136"/>
      <c r="I13" s="136"/>
      <c r="J13" s="136"/>
    </row>
    <row r="14" spans="1:13" ht="14.25" customHeight="1" x14ac:dyDescent="0.25">
      <c r="A14" s="138" t="s">
        <v>52</v>
      </c>
      <c r="B14" s="139"/>
      <c r="C14" s="139"/>
      <c r="D14" s="139"/>
      <c r="E14" s="22"/>
      <c r="F14" s="19"/>
      <c r="G14" s="136"/>
      <c r="H14" s="136"/>
      <c r="I14" s="136"/>
      <c r="J14" s="136"/>
    </row>
    <row r="15" spans="1:13" x14ac:dyDescent="0.25">
      <c r="A15" s="19"/>
      <c r="B15" s="21"/>
      <c r="C15" s="21"/>
      <c r="D15" s="21"/>
      <c r="E15" s="21"/>
      <c r="F15" s="19"/>
      <c r="G15" s="9"/>
      <c r="H15" s="9"/>
      <c r="I15" s="9"/>
      <c r="J15" s="9"/>
    </row>
    <row r="16" spans="1:13" x14ac:dyDescent="0.25">
      <c r="A16" s="9"/>
      <c r="B16" s="8"/>
      <c r="C16" s="8"/>
      <c r="D16" s="8"/>
      <c r="E16" s="8"/>
      <c r="F16" s="9"/>
      <c r="G16" s="9"/>
      <c r="H16" s="9"/>
      <c r="I16" s="9"/>
      <c r="J16" s="9"/>
    </row>
    <row r="17" spans="1:10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ht="21" customHeight="1" x14ac:dyDescent="0.25">
      <c r="A45" s="60"/>
      <c r="B45" s="61" t="s">
        <v>33</v>
      </c>
      <c r="C45" s="62" t="s">
        <v>31</v>
      </c>
      <c r="D45" s="62"/>
      <c r="E45" s="62" t="s">
        <v>32</v>
      </c>
      <c r="F45" s="62"/>
      <c r="G45" s="63"/>
      <c r="H45" s="9"/>
      <c r="I45" s="9"/>
      <c r="J45" s="9"/>
    </row>
    <row r="47" spans="1:10" x14ac:dyDescent="0.25">
      <c r="A47" s="36"/>
      <c r="B47" s="35"/>
      <c r="C47" s="35"/>
      <c r="D47" s="35"/>
      <c r="E47" s="35"/>
      <c r="F47" s="36"/>
      <c r="G47" s="36"/>
      <c r="H47" s="36"/>
    </row>
    <row r="48" spans="1:10" x14ac:dyDescent="0.25">
      <c r="A48" s="36"/>
      <c r="B48" s="140" t="s">
        <v>7</v>
      </c>
      <c r="C48" s="141"/>
      <c r="D48" s="142"/>
      <c r="E48" s="36"/>
      <c r="F48" s="36"/>
      <c r="G48" s="36"/>
      <c r="H48" s="36"/>
    </row>
    <row r="49" spans="1:8" ht="26.4" x14ac:dyDescent="0.25">
      <c r="A49" s="36"/>
      <c r="B49" s="37" t="s">
        <v>0</v>
      </c>
      <c r="C49" s="38" t="s">
        <v>1</v>
      </c>
      <c r="D49" s="39" t="s">
        <v>4</v>
      </c>
      <c r="E49" s="36"/>
      <c r="F49" s="36"/>
      <c r="G49" s="36"/>
      <c r="H49" s="36"/>
    </row>
    <row r="50" spans="1:8" x14ac:dyDescent="0.25">
      <c r="A50" s="36"/>
      <c r="B50" s="40">
        <v>560</v>
      </c>
      <c r="C50" s="41">
        <v>0.25</v>
      </c>
      <c r="D50" s="42">
        <f>C50*B50</f>
        <v>140</v>
      </c>
      <c r="E50" s="36"/>
      <c r="F50" s="36"/>
      <c r="G50" s="36"/>
      <c r="H50" s="36"/>
    </row>
    <row r="51" spans="1:8" x14ac:dyDescent="0.25">
      <c r="A51" s="36"/>
      <c r="B51" s="43">
        <v>750</v>
      </c>
      <c r="C51" s="44">
        <v>0.25</v>
      </c>
      <c r="D51" s="45">
        <f>C51*B51</f>
        <v>187.5</v>
      </c>
      <c r="E51" s="36"/>
      <c r="F51" s="36"/>
      <c r="G51" s="36"/>
      <c r="H51" s="36"/>
    </row>
    <row r="52" spans="1:8" x14ac:dyDescent="0.25">
      <c r="A52" s="36"/>
      <c r="B52" s="40">
        <v>750</v>
      </c>
      <c r="C52" s="41">
        <v>0.39</v>
      </c>
      <c r="D52" s="42">
        <f>C52*B52</f>
        <v>292.5</v>
      </c>
      <c r="E52" s="36"/>
      <c r="F52" s="36"/>
      <c r="G52" s="36"/>
      <c r="H52" s="36"/>
    </row>
    <row r="53" spans="1:8" x14ac:dyDescent="0.25">
      <c r="A53" s="36"/>
      <c r="B53" s="43">
        <v>560</v>
      </c>
      <c r="C53" s="44">
        <v>0.39</v>
      </c>
      <c r="D53" s="45">
        <f>C53*B53</f>
        <v>218.4</v>
      </c>
      <c r="E53" s="36"/>
      <c r="F53" s="36"/>
      <c r="G53" s="36"/>
      <c r="H53" s="36"/>
    </row>
    <row r="54" spans="1:8" x14ac:dyDescent="0.25">
      <c r="A54" s="36"/>
      <c r="B54" s="73">
        <v>560</v>
      </c>
      <c r="C54" s="74">
        <v>0.25</v>
      </c>
      <c r="D54" s="75">
        <f>C54*B54</f>
        <v>140</v>
      </c>
      <c r="E54" s="36"/>
      <c r="F54" s="36"/>
      <c r="G54" s="36"/>
      <c r="H54" s="36"/>
    </row>
    <row r="55" spans="1:8" x14ac:dyDescent="0.25">
      <c r="A55" s="36"/>
      <c r="B55" s="36"/>
      <c r="C55" s="36"/>
      <c r="D55" s="36"/>
      <c r="E55" s="36"/>
      <c r="F55" s="36"/>
      <c r="G55" s="36"/>
      <c r="H55" s="36"/>
    </row>
    <row r="56" spans="1:8" x14ac:dyDescent="0.25">
      <c r="A56" s="36"/>
      <c r="B56" s="36"/>
      <c r="C56"/>
      <c r="D56"/>
      <c r="E56"/>
    </row>
    <row r="57" spans="1:8" x14ac:dyDescent="0.25">
      <c r="A57" s="36"/>
      <c r="B57" s="36"/>
      <c r="C57"/>
      <c r="D57"/>
      <c r="E57"/>
    </row>
    <row r="58" spans="1:8" x14ac:dyDescent="0.25">
      <c r="A58" s="36"/>
      <c r="B58" s="36"/>
      <c r="C58"/>
      <c r="D58"/>
      <c r="E58"/>
    </row>
    <row r="59" spans="1:8" x14ac:dyDescent="0.25">
      <c r="A59" s="36"/>
      <c r="B59" s="36"/>
      <c r="C59" s="36"/>
      <c r="D59"/>
      <c r="E59"/>
    </row>
    <row r="60" spans="1:8" x14ac:dyDescent="0.25">
      <c r="A60" s="36"/>
      <c r="B60" s="36"/>
      <c r="C60" s="36"/>
      <c r="D60"/>
      <c r="E60"/>
    </row>
    <row r="61" spans="1:8" x14ac:dyDescent="0.25">
      <c r="B61"/>
      <c r="C61"/>
      <c r="D61"/>
      <c r="E61" s="36"/>
      <c r="F61" s="36"/>
      <c r="G61" s="36"/>
      <c r="H61" s="36"/>
    </row>
    <row r="62" spans="1:8" x14ac:dyDescent="0.25">
      <c r="A62" s="36"/>
      <c r="E62" s="36"/>
      <c r="F62" s="36"/>
      <c r="G62" s="36"/>
      <c r="H62" s="36"/>
    </row>
    <row r="63" spans="1:8" x14ac:dyDescent="0.25">
      <c r="A63" s="36"/>
      <c r="E63" s="36"/>
      <c r="F63" s="36"/>
      <c r="G63" s="36"/>
      <c r="H63" s="36"/>
    </row>
    <row r="64" spans="1:8" x14ac:dyDescent="0.25">
      <c r="A64" s="36"/>
      <c r="E64" s="36"/>
      <c r="F64" s="36"/>
      <c r="G64" s="36"/>
      <c r="H64" s="36"/>
    </row>
    <row r="65" spans="1:8" x14ac:dyDescent="0.25">
      <c r="A65" s="36"/>
      <c r="E65" s="35"/>
      <c r="F65" s="36"/>
      <c r="G65" s="36"/>
      <c r="H65" s="36"/>
    </row>
    <row r="66" spans="1:8" x14ac:dyDescent="0.25">
      <c r="A66" s="36"/>
      <c r="F66" s="36"/>
      <c r="G66" s="36"/>
      <c r="H66" s="36"/>
    </row>
    <row r="67" spans="1:8" x14ac:dyDescent="0.25">
      <c r="A67" s="36"/>
      <c r="F67" s="36"/>
      <c r="G67" s="36"/>
      <c r="H67" s="36"/>
    </row>
    <row r="68" spans="1:8" x14ac:dyDescent="0.25">
      <c r="A68" s="36"/>
      <c r="F68" s="36"/>
      <c r="G68" s="36"/>
      <c r="H68" s="36"/>
    </row>
    <row r="69" spans="1:8" x14ac:dyDescent="0.25">
      <c r="A69" s="36"/>
      <c r="F69" s="36"/>
      <c r="G69" s="36"/>
      <c r="H69" s="36"/>
    </row>
    <row r="70" spans="1:8" x14ac:dyDescent="0.25">
      <c r="A70" s="36"/>
      <c r="F70" s="36"/>
      <c r="G70" s="36"/>
      <c r="H70" s="36"/>
    </row>
    <row r="71" spans="1:8" x14ac:dyDescent="0.25">
      <c r="A71" s="36"/>
      <c r="F71" s="36"/>
      <c r="G71" s="36"/>
      <c r="H71" s="36"/>
    </row>
    <row r="72" spans="1:8" x14ac:dyDescent="0.25">
      <c r="A72" s="36"/>
      <c r="F72" s="36"/>
      <c r="G72" s="36"/>
      <c r="H72" s="36"/>
    </row>
    <row r="73" spans="1:8" x14ac:dyDescent="0.25">
      <c r="A73" s="36"/>
      <c r="F73" s="36"/>
      <c r="G73" s="36"/>
      <c r="H73" s="36"/>
    </row>
  </sheetData>
  <sheetProtection sheet="1" objects="1" scenarios="1" selectLockedCells="1"/>
  <customSheetViews>
    <customSheetView guid="{5D1362B7-C685-4A82-A04B-1AA15BC8235B}" showGridLines="0" fitToPage="1" hiddenRows="1">
      <selection activeCell="H11" sqref="H11"/>
      <pageMargins left="0.62992125984251968" right="0.31496062992125984" top="0.98425196850393704" bottom="0.19685039370078741" header="0.6692913385826772" footer="0.15748031496062992"/>
      <printOptions horizontalCentered="1"/>
      <pageSetup paperSize="11" scale="65" orientation="portrait" blackAndWhite="1" horizontalDpi="4294967293" verticalDpi="300" r:id="rId1"/>
      <headerFooter alignWithMargins="0">
        <oddHeader>&amp;CDevis de masse et centrage établi le :  &amp;D   à   &amp;T</oddHeader>
      </headerFooter>
    </customSheetView>
  </customSheetViews>
  <mergeCells count="11">
    <mergeCell ref="B48:D48"/>
    <mergeCell ref="A1:C1"/>
    <mergeCell ref="G1:J1"/>
    <mergeCell ref="C2:E2"/>
    <mergeCell ref="A5:B5"/>
    <mergeCell ref="G5:J5"/>
    <mergeCell ref="G4:J4"/>
    <mergeCell ref="G10:J10"/>
    <mergeCell ref="G13:J13"/>
    <mergeCell ref="A14:D14"/>
    <mergeCell ref="G14:J14"/>
  </mergeCells>
  <phoneticPr fontId="19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3" verticalDpi="300" r:id="rId2"/>
  <headerFooter alignWithMargins="0">
    <oddHeader>&amp;CDevis de masse et centrage établi le :  &amp;D   à   &amp;T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2033" r:id="rId5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350520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34" r:id="rId6" name="Scroll Bar 2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350520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35" r:id="rId7" name="Scroll Bar 3">
              <controlPr locked="0" defaultSize="0" autoPict="0">
                <anchor moveWithCells="1">
                  <from>
                    <xdr:col>0</xdr:col>
                    <xdr:colOff>708660</xdr:colOff>
                    <xdr:row>7</xdr:row>
                    <xdr:rowOff>30480</xdr:rowOff>
                  </from>
                  <to>
                    <xdr:col>1</xdr:col>
                    <xdr:colOff>335280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36" r:id="rId8" name="Scroll Bar 4">
              <controlPr locked="0" defaultSize="0" autoPict="0">
                <anchor moveWithCells="1">
                  <from>
                    <xdr:col>0</xdr:col>
                    <xdr:colOff>800100</xdr:colOff>
                    <xdr:row>11</xdr:row>
                    <xdr:rowOff>7620</xdr:rowOff>
                  </from>
                  <to>
                    <xdr:col>1</xdr:col>
                    <xdr:colOff>525780</xdr:colOff>
                    <xdr:row>11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74"/>
  <sheetViews>
    <sheetView tabSelected="1" zoomScale="120" zoomScaleNormal="120" zoomScaleSheetLayoutView="75" workbookViewId="0">
      <selection activeCell="H12" sqref="H12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113"/>
      <c r="E1" s="6" t="s">
        <v>67</v>
      </c>
      <c r="F1" s="6"/>
      <c r="G1" s="6"/>
      <c r="H1" s="6" t="s">
        <v>71</v>
      </c>
      <c r="I1" s="6"/>
      <c r="J1" s="7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14"/>
      <c r="K3" s="115"/>
      <c r="L3" s="115"/>
      <c r="M3" s="116"/>
    </row>
    <row r="4" spans="1:13" ht="26.25" customHeight="1" x14ac:dyDescent="0.25">
      <c r="A4" s="29"/>
      <c r="B4" s="117"/>
      <c r="C4" s="31" t="s">
        <v>0</v>
      </c>
      <c r="D4" s="31" t="s">
        <v>23</v>
      </c>
      <c r="E4" s="31" t="s">
        <v>4</v>
      </c>
      <c r="F4" s="9"/>
      <c r="G4" s="146" t="s">
        <v>79</v>
      </c>
      <c r="H4" s="146"/>
      <c r="I4" s="146"/>
      <c r="J4" s="146"/>
    </row>
    <row r="5" spans="1:13" ht="18" customHeight="1" thickBot="1" x14ac:dyDescent="0.3">
      <c r="A5" s="131" t="s">
        <v>34</v>
      </c>
      <c r="B5" s="131"/>
      <c r="C5" s="11">
        <v>777</v>
      </c>
      <c r="D5" s="12">
        <v>2.274</v>
      </c>
      <c r="E5" s="23">
        <f>C5*D5</f>
        <v>1766.8979999999999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176</v>
      </c>
      <c r="D6" s="12">
        <v>2.0449999999999999</v>
      </c>
      <c r="E6" s="23">
        <f>C6*D6</f>
        <v>359.91999999999996</v>
      </c>
      <c r="F6" s="21"/>
      <c r="G6" s="13" t="s">
        <v>2</v>
      </c>
      <c r="H6" s="14"/>
      <c r="I6" s="68">
        <f>C6</f>
        <v>176</v>
      </c>
      <c r="J6" s="15" t="s">
        <v>21</v>
      </c>
    </row>
    <row r="7" spans="1:13" ht="18" customHeight="1" x14ac:dyDescent="0.25">
      <c r="A7" s="20" t="s">
        <v>8</v>
      </c>
      <c r="B7" s="20"/>
      <c r="C7" s="66">
        <v>149</v>
      </c>
      <c r="D7" s="12">
        <v>3</v>
      </c>
      <c r="E7" s="23">
        <f>C7*D7</f>
        <v>447</v>
      </c>
      <c r="F7" s="21"/>
      <c r="G7" s="13" t="s">
        <v>8</v>
      </c>
      <c r="H7" s="14"/>
      <c r="I7" s="69">
        <f>C7</f>
        <v>149</v>
      </c>
      <c r="J7" s="15" t="s">
        <v>21</v>
      </c>
    </row>
    <row r="8" spans="1:13" ht="18" customHeight="1" x14ac:dyDescent="0.25">
      <c r="A8" s="27" t="s">
        <v>3</v>
      </c>
      <c r="B8" s="28"/>
      <c r="C8" s="66">
        <v>0</v>
      </c>
      <c r="D8" s="12">
        <v>3.6269999999999998</v>
      </c>
      <c r="E8" s="23">
        <f>C8*D8</f>
        <v>0</v>
      </c>
      <c r="F8" s="21"/>
      <c r="G8" s="13" t="s">
        <v>3</v>
      </c>
      <c r="H8" s="14"/>
      <c r="I8" s="69">
        <f>C8</f>
        <v>0</v>
      </c>
      <c r="J8" s="15" t="s">
        <v>21</v>
      </c>
    </row>
    <row r="9" spans="1:13" ht="18" customHeight="1" thickBot="1" x14ac:dyDescent="0.3">
      <c r="A9" s="27" t="s">
        <v>6</v>
      </c>
      <c r="B9" s="33">
        <f>C9/3.785</f>
        <v>20.871862615587848</v>
      </c>
      <c r="C9" s="76">
        <v>79</v>
      </c>
      <c r="D9" s="12">
        <v>2.4129999999999998</v>
      </c>
      <c r="E9" s="23">
        <f>C9*0.72*D9</f>
        <v>137.25143999999997</v>
      </c>
      <c r="F9" s="21"/>
      <c r="G9" s="13" t="s">
        <v>20</v>
      </c>
      <c r="H9" s="14"/>
      <c r="I9" s="70">
        <f>C9</f>
        <v>79</v>
      </c>
      <c r="J9" s="16" t="s">
        <v>22</v>
      </c>
    </row>
    <row r="10" spans="1:13" ht="18" customHeight="1" thickBot="1" x14ac:dyDescent="0.3">
      <c r="A10" s="118" t="s">
        <v>24</v>
      </c>
      <c r="B10" s="119" t="s">
        <v>68</v>
      </c>
      <c r="C10" s="120">
        <f>SUM(C5+C6+C7+C8+(C9*0.72))</f>
        <v>1158.8800000000001</v>
      </c>
      <c r="D10" s="128">
        <f>E10/C10</f>
        <v>2.3393875465967136</v>
      </c>
      <c r="E10" s="23">
        <f>SUM(E5:E9)</f>
        <v>2711.0694399999998</v>
      </c>
      <c r="F10" s="19"/>
      <c r="G10" s="13" t="s">
        <v>25</v>
      </c>
      <c r="H10" s="14"/>
      <c r="I10" s="71">
        <f>C13</f>
        <v>182</v>
      </c>
      <c r="J10" s="16" t="s">
        <v>22</v>
      </c>
    </row>
    <row r="11" spans="1:13" ht="18" customHeight="1" thickTop="1" thickBot="1" x14ac:dyDescent="0.3">
      <c r="A11" s="121" t="s">
        <v>17</v>
      </c>
      <c r="B11" s="95"/>
      <c r="C11" s="122">
        <f>C10-(C13*0.72)</f>
        <v>1027.8400000000001</v>
      </c>
      <c r="D11" s="12">
        <f>E11/C11</f>
        <v>2.330002646326276</v>
      </c>
      <c r="E11" s="23">
        <f>E10-E13</f>
        <v>2394.8699199999996</v>
      </c>
      <c r="F11" s="19"/>
      <c r="G11" s="143" t="s">
        <v>28</v>
      </c>
      <c r="H11" s="143"/>
      <c r="I11" s="143"/>
      <c r="J11" s="143"/>
    </row>
    <row r="12" spans="1:13" ht="18" customHeight="1" x14ac:dyDescent="0.25">
      <c r="A12" s="88" t="s">
        <v>18</v>
      </c>
      <c r="B12" s="94"/>
      <c r="C12" s="11">
        <f>C10-C9*0.72</f>
        <v>1102</v>
      </c>
      <c r="D12" s="12">
        <f>E12/C12</f>
        <v>2.3355880217785843</v>
      </c>
      <c r="E12" s="23">
        <f>E10-E9</f>
        <v>2573.8179999999998</v>
      </c>
      <c r="F12" s="19"/>
      <c r="G12" s="17" t="s">
        <v>27</v>
      </c>
      <c r="H12" s="64">
        <v>36</v>
      </c>
      <c r="I12" s="17" t="s">
        <v>22</v>
      </c>
      <c r="J12" s="64">
        <v>150</v>
      </c>
    </row>
    <row r="13" spans="1:13" ht="18" customHeight="1" x14ac:dyDescent="0.25">
      <c r="A13" s="98" t="s">
        <v>38</v>
      </c>
      <c r="B13" s="123"/>
      <c r="C13" s="77">
        <v>182</v>
      </c>
      <c r="D13" s="12">
        <f>D9</f>
        <v>2.4129999999999998</v>
      </c>
      <c r="E13" s="23">
        <f>C13*0.72*D13</f>
        <v>316.19951999999995</v>
      </c>
      <c r="F13" s="19"/>
      <c r="G13" s="17" t="s">
        <v>22</v>
      </c>
      <c r="H13" s="65">
        <f>H12*3.785</f>
        <v>136.26</v>
      </c>
      <c r="I13" s="17" t="s">
        <v>27</v>
      </c>
      <c r="J13" s="65">
        <f>J12/3.785</f>
        <v>39.63011889035667</v>
      </c>
    </row>
    <row r="14" spans="1:13" ht="18" customHeight="1" thickBot="1" x14ac:dyDescent="0.3">
      <c r="A14" s="24" t="s">
        <v>39</v>
      </c>
      <c r="B14" s="124">
        <f>C13/40</f>
        <v>4.55</v>
      </c>
      <c r="C14" s="125">
        <f>C13/3.785</f>
        <v>48.084544253632757</v>
      </c>
      <c r="D14" s="12"/>
      <c r="E14" s="23"/>
      <c r="F14" s="19"/>
      <c r="G14" s="147" t="s">
        <v>69</v>
      </c>
      <c r="H14" s="147"/>
      <c r="I14" s="147"/>
      <c r="J14" s="147"/>
    </row>
    <row r="15" spans="1:13" ht="14.25" customHeight="1" x14ac:dyDescent="0.25">
      <c r="A15" s="138" t="s">
        <v>72</v>
      </c>
      <c r="B15" s="138"/>
      <c r="C15" s="138"/>
      <c r="D15" s="138"/>
      <c r="E15" s="138"/>
      <c r="F15" s="19"/>
      <c r="G15" s="147" t="s">
        <v>70</v>
      </c>
      <c r="H15" s="147"/>
      <c r="I15" s="147"/>
      <c r="J15" s="147"/>
    </row>
    <row r="16" spans="1:13" x14ac:dyDescent="0.25">
      <c r="A16" s="19"/>
      <c r="B16" s="21"/>
      <c r="C16" s="21"/>
      <c r="D16" s="21"/>
      <c r="E16" s="21"/>
      <c r="F16" s="19"/>
      <c r="G16" s="9"/>
      <c r="H16" s="9"/>
      <c r="I16" s="9"/>
      <c r="J16" s="9"/>
    </row>
    <row r="17" spans="1:10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x14ac:dyDescent="0.25">
      <c r="A45" s="9"/>
      <c r="B45" s="8"/>
      <c r="C45" s="8"/>
      <c r="D45" s="8"/>
      <c r="E45" s="8"/>
      <c r="F45" s="9"/>
      <c r="G45" s="9"/>
      <c r="H45" s="9"/>
      <c r="I45" s="9"/>
      <c r="J45" s="9"/>
    </row>
    <row r="46" spans="1:10" ht="21" customHeight="1" x14ac:dyDescent="0.25">
      <c r="A46" s="112"/>
      <c r="B46" s="61" t="s">
        <v>33</v>
      </c>
      <c r="C46" s="62" t="s">
        <v>31</v>
      </c>
      <c r="D46" s="62"/>
      <c r="E46" s="62" t="s">
        <v>32</v>
      </c>
      <c r="F46" s="62"/>
      <c r="G46" s="63"/>
      <c r="H46" s="9"/>
      <c r="I46" s="9"/>
      <c r="J46" s="9"/>
    </row>
    <row r="48" spans="1:10" ht="13.8" thickBot="1" x14ac:dyDescent="0.3">
      <c r="A48" s="36"/>
      <c r="B48" s="35"/>
      <c r="C48" s="35"/>
      <c r="D48" s="35"/>
      <c r="E48" s="35"/>
      <c r="F48" s="36"/>
      <c r="G48" s="36"/>
      <c r="H48" s="36"/>
    </row>
    <row r="49" spans="1:8" x14ac:dyDescent="0.25">
      <c r="A49" s="36"/>
      <c r="B49" s="148" t="s">
        <v>7</v>
      </c>
      <c r="C49" s="149"/>
      <c r="D49" s="150"/>
      <c r="E49" s="36"/>
      <c r="F49" s="36"/>
      <c r="G49" s="36"/>
      <c r="H49" s="36"/>
    </row>
    <row r="50" spans="1:8" ht="26.4" x14ac:dyDescent="0.25">
      <c r="A50" s="36"/>
      <c r="B50" s="126" t="s">
        <v>0</v>
      </c>
      <c r="C50" s="127" t="s">
        <v>1</v>
      </c>
      <c r="D50" s="80" t="s">
        <v>4</v>
      </c>
      <c r="E50" s="36"/>
      <c r="F50" s="36"/>
      <c r="G50" s="36"/>
      <c r="H50" s="36"/>
    </row>
    <row r="51" spans="1:8" x14ac:dyDescent="0.25">
      <c r="A51" s="36"/>
      <c r="B51" s="81">
        <v>544</v>
      </c>
      <c r="C51" s="41">
        <v>2.08</v>
      </c>
      <c r="D51" s="82">
        <f t="shared" ref="D51:D59" si="0">C51*B51</f>
        <v>1131.52</v>
      </c>
      <c r="E51" s="36"/>
      <c r="F51" s="36"/>
      <c r="G51" s="36"/>
      <c r="H51" s="36"/>
    </row>
    <row r="52" spans="1:8" x14ac:dyDescent="0.25">
      <c r="A52" s="36"/>
      <c r="B52" s="83">
        <v>930</v>
      </c>
      <c r="C52" s="44">
        <v>2.08</v>
      </c>
      <c r="D52" s="84">
        <f t="shared" si="0"/>
        <v>1934.4</v>
      </c>
      <c r="E52" s="36"/>
      <c r="F52" s="36"/>
      <c r="G52" s="36"/>
      <c r="H52" s="36"/>
    </row>
    <row r="53" spans="1:8" x14ac:dyDescent="0.25">
      <c r="A53" s="36"/>
      <c r="B53" s="81">
        <v>966</v>
      </c>
      <c r="C53" s="41">
        <v>2.11</v>
      </c>
      <c r="D53" s="82">
        <f t="shared" si="0"/>
        <v>2038.26</v>
      </c>
      <c r="E53" s="36"/>
      <c r="F53" s="36"/>
      <c r="G53" s="36"/>
      <c r="H53" s="36"/>
    </row>
    <row r="54" spans="1:8" x14ac:dyDescent="0.25">
      <c r="A54" s="36"/>
      <c r="B54" s="83">
        <v>1157</v>
      </c>
      <c r="C54" s="44">
        <v>2.2400000000000002</v>
      </c>
      <c r="D54" s="84">
        <f t="shared" si="0"/>
        <v>2591.6800000000003</v>
      </c>
      <c r="E54" s="36"/>
      <c r="F54" s="36"/>
      <c r="G54" s="36"/>
      <c r="H54" s="36"/>
    </row>
    <row r="55" spans="1:8" x14ac:dyDescent="0.25">
      <c r="A55" s="36"/>
      <c r="B55" s="81">
        <v>1157</v>
      </c>
      <c r="C55" s="41">
        <v>2.36</v>
      </c>
      <c r="D55" s="82">
        <f t="shared" si="0"/>
        <v>2730.52</v>
      </c>
      <c r="E55" s="36"/>
      <c r="F55" s="36"/>
      <c r="G55" s="36"/>
      <c r="H55" s="36"/>
    </row>
    <row r="56" spans="1:8" x14ac:dyDescent="0.25">
      <c r="A56" s="36"/>
      <c r="B56" s="83">
        <v>966</v>
      </c>
      <c r="C56" s="44">
        <v>2.36</v>
      </c>
      <c r="D56" s="84">
        <f t="shared" si="0"/>
        <v>2279.7599999999998</v>
      </c>
      <c r="E56" s="36"/>
      <c r="F56" s="36"/>
      <c r="G56" s="36"/>
      <c r="H56" s="36"/>
    </row>
    <row r="57" spans="1:8" x14ac:dyDescent="0.25">
      <c r="A57" s="36"/>
      <c r="B57" s="81">
        <v>966</v>
      </c>
      <c r="C57" s="41">
        <v>2.11</v>
      </c>
      <c r="D57" s="82">
        <f t="shared" si="0"/>
        <v>2038.26</v>
      </c>
      <c r="E57" s="36"/>
      <c r="F57" s="36"/>
      <c r="G57" s="36"/>
      <c r="H57" s="36"/>
    </row>
    <row r="58" spans="1:8" x14ac:dyDescent="0.25">
      <c r="A58" s="36"/>
      <c r="B58" s="83">
        <v>966</v>
      </c>
      <c r="C58" s="44">
        <v>2.36</v>
      </c>
      <c r="D58" s="84">
        <f t="shared" si="0"/>
        <v>2279.7599999999998</v>
      </c>
      <c r="E58" s="36"/>
      <c r="F58" s="36"/>
      <c r="G58" s="36"/>
      <c r="H58" s="36"/>
    </row>
    <row r="59" spans="1:8" ht="13.8" thickBot="1" x14ac:dyDescent="0.3">
      <c r="A59" s="36"/>
      <c r="B59" s="85">
        <v>544</v>
      </c>
      <c r="C59" s="86">
        <v>2.36</v>
      </c>
      <c r="D59" s="87">
        <f t="shared" si="0"/>
        <v>1283.8399999999999</v>
      </c>
      <c r="E59" s="36"/>
      <c r="F59" s="36"/>
      <c r="G59" s="36"/>
      <c r="H59" s="36"/>
    </row>
    <row r="60" spans="1:8" x14ac:dyDescent="0.25">
      <c r="A60" s="36"/>
      <c r="B60" s="78"/>
      <c r="C60" s="44"/>
      <c r="D60" s="78"/>
      <c r="E60" s="36"/>
      <c r="F60" s="36"/>
      <c r="G60" s="36"/>
      <c r="H60" s="36"/>
    </row>
    <row r="61" spans="1:8" x14ac:dyDescent="0.25">
      <c r="A61" s="36"/>
      <c r="B61" s="36"/>
      <c r="C61" s="36"/>
      <c r="D61" s="36"/>
      <c r="E61" s="36"/>
      <c r="F61" s="36"/>
      <c r="G61" s="36"/>
      <c r="H61" s="36"/>
    </row>
    <row r="62" spans="1:8" x14ac:dyDescent="0.25">
      <c r="A62" s="36"/>
      <c r="B62" s="36"/>
      <c r="C62" s="36"/>
      <c r="D62"/>
      <c r="E62"/>
    </row>
    <row r="63" spans="1:8" x14ac:dyDescent="0.25">
      <c r="A63" s="36"/>
      <c r="B63" s="36"/>
      <c r="C63" s="36"/>
      <c r="D63"/>
      <c r="E63"/>
    </row>
    <row r="64" spans="1:8" x14ac:dyDescent="0.25">
      <c r="A64" s="36"/>
      <c r="B64" s="36"/>
      <c r="C64" s="36"/>
      <c r="D64"/>
      <c r="E64"/>
    </row>
    <row r="65" spans="1:8" x14ac:dyDescent="0.25">
      <c r="A65" s="36"/>
      <c r="B65" s="36"/>
      <c r="C65" s="36"/>
      <c r="D65"/>
      <c r="E65"/>
    </row>
    <row r="66" spans="1:8" x14ac:dyDescent="0.25">
      <c r="B66"/>
      <c r="C66" s="36"/>
      <c r="D66"/>
      <c r="E66"/>
    </row>
    <row r="67" spans="1:8" x14ac:dyDescent="0.25">
      <c r="B67"/>
      <c r="C67" s="36"/>
      <c r="D67"/>
      <c r="E67"/>
    </row>
    <row r="68" spans="1:8" x14ac:dyDescent="0.25">
      <c r="B68"/>
      <c r="C68" s="36"/>
      <c r="D68"/>
      <c r="E68"/>
    </row>
    <row r="69" spans="1:8" x14ac:dyDescent="0.25">
      <c r="H69" s="36"/>
    </row>
    <row r="70" spans="1:8" x14ac:dyDescent="0.25">
      <c r="H70" s="36"/>
    </row>
    <row r="71" spans="1:8" x14ac:dyDescent="0.25">
      <c r="H71" s="36"/>
    </row>
    <row r="72" spans="1:8" x14ac:dyDescent="0.25">
      <c r="H72" s="36"/>
    </row>
    <row r="73" spans="1:8" x14ac:dyDescent="0.25">
      <c r="H73" s="36"/>
    </row>
    <row r="74" spans="1:8" x14ac:dyDescent="0.25">
      <c r="H74" s="36"/>
    </row>
  </sheetData>
  <sheetProtection password="CC21" sheet="1" objects="1" scenarios="1" selectLockedCells="1"/>
  <mergeCells count="10">
    <mergeCell ref="G14:J14"/>
    <mergeCell ref="G15:J15"/>
    <mergeCell ref="B49:D49"/>
    <mergeCell ref="A15:E15"/>
    <mergeCell ref="G11:J11"/>
    <mergeCell ref="A1:C1"/>
    <mergeCell ref="C2:E2"/>
    <mergeCell ref="G4:J4"/>
    <mergeCell ref="A5:B5"/>
    <mergeCell ref="G5:J5"/>
  </mergeCells>
  <phoneticPr fontId="26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3" verticalDpi="300" r:id="rId1"/>
  <headerFooter alignWithMargins="0">
    <oddHeader>&amp;CDevis de masse et centrage établi le :  &amp;D   à   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20673" r:id="rId4" name="Scroll Bar 1">
              <controlPr locked="0" defaultSize="0" autoPict="0">
                <anchor moveWithCells="1">
                  <from>
                    <xdr:col>0</xdr:col>
                    <xdr:colOff>678180</xdr:colOff>
                    <xdr:row>5</xdr:row>
                    <xdr:rowOff>15240</xdr:rowOff>
                  </from>
                  <to>
                    <xdr:col>1</xdr:col>
                    <xdr:colOff>342900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674" r:id="rId5" name="Scroll Bar 2">
              <controlPr locked="0" defaultSize="0" autoPict="0">
                <anchor moveWithCells="1">
                  <from>
                    <xdr:col>0</xdr:col>
                    <xdr:colOff>678180</xdr:colOff>
                    <xdr:row>6</xdr:row>
                    <xdr:rowOff>22860</xdr:rowOff>
                  </from>
                  <to>
                    <xdr:col>1</xdr:col>
                    <xdr:colOff>342900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675" r:id="rId6" name="Scroll Bar 3">
              <controlPr locked="0" defaultSize="0" autoPict="0">
                <anchor moveWithCells="1">
                  <from>
                    <xdr:col>0</xdr:col>
                    <xdr:colOff>670560</xdr:colOff>
                    <xdr:row>7</xdr:row>
                    <xdr:rowOff>22860</xdr:rowOff>
                  </from>
                  <to>
                    <xdr:col>1</xdr:col>
                    <xdr:colOff>335280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676" r:id="rId7" name="Scroll Bar 4">
              <controlPr locked="0" defaultSize="0" autoPict="0">
                <anchor moveWithCells="1">
                  <from>
                    <xdr:col>0</xdr:col>
                    <xdr:colOff>480060</xdr:colOff>
                    <xdr:row>8</xdr:row>
                    <xdr:rowOff>22860</xdr:rowOff>
                  </from>
                  <to>
                    <xdr:col>0</xdr:col>
                    <xdr:colOff>1150620</xdr:colOff>
                    <xdr:row>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677" r:id="rId8" name="Scroll Bar 5">
              <controlPr locked="0" defaultSize="0" autoPict="0">
                <anchor moveWithCells="1">
                  <from>
                    <xdr:col>0</xdr:col>
                    <xdr:colOff>777240</xdr:colOff>
                    <xdr:row>12</xdr:row>
                    <xdr:rowOff>7620</xdr:rowOff>
                  </from>
                  <to>
                    <xdr:col>1</xdr:col>
                    <xdr:colOff>510540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0"/>
  <sheetViews>
    <sheetView showGridLines="0" zoomScaleNormal="100" zoomScaleSheetLayoutView="75" workbookViewId="0">
      <selection activeCell="C6" sqref="C6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6" t="s">
        <v>47</v>
      </c>
      <c r="F1" s="6"/>
      <c r="G1" s="6"/>
      <c r="H1" s="129" t="s">
        <v>48</v>
      </c>
      <c r="I1" s="129"/>
      <c r="J1" s="7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51" t="s">
        <v>74</v>
      </c>
      <c r="H4" s="151"/>
      <c r="I4" s="151"/>
      <c r="J4" s="151"/>
    </row>
    <row r="5" spans="1:13" ht="18" customHeight="1" thickBot="1" x14ac:dyDescent="0.3">
      <c r="A5" s="131" t="s">
        <v>34</v>
      </c>
      <c r="B5" s="131"/>
      <c r="C5" s="11">
        <v>972.4</v>
      </c>
      <c r="D5" s="12">
        <f>E5/C5</f>
        <v>3.5322243932538053</v>
      </c>
      <c r="E5" s="23">
        <v>3434.7350000000001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167</v>
      </c>
      <c r="D6" s="12">
        <v>3.64</v>
      </c>
      <c r="E6" s="23">
        <f>C6*D6</f>
        <v>607.88</v>
      </c>
      <c r="F6" s="21"/>
      <c r="G6" s="13" t="s">
        <v>2</v>
      </c>
      <c r="H6" s="14"/>
      <c r="I6" s="68">
        <f>C6</f>
        <v>167</v>
      </c>
      <c r="J6" s="15" t="s">
        <v>21</v>
      </c>
    </row>
    <row r="7" spans="1:13" ht="18" customHeight="1" x14ac:dyDescent="0.25">
      <c r="A7" s="20" t="s">
        <v>8</v>
      </c>
      <c r="B7" s="20"/>
      <c r="C7" s="66">
        <v>0</v>
      </c>
      <c r="D7" s="12">
        <v>4.57</v>
      </c>
      <c r="E7" s="23">
        <f>C7*D7</f>
        <v>0</v>
      </c>
      <c r="F7" s="21"/>
      <c r="G7" s="13" t="s">
        <v>8</v>
      </c>
      <c r="H7" s="14"/>
      <c r="I7" s="69">
        <f>C7</f>
        <v>0</v>
      </c>
      <c r="J7" s="15" t="s">
        <v>21</v>
      </c>
    </row>
    <row r="8" spans="1:13" ht="18" customHeight="1" x14ac:dyDescent="0.25">
      <c r="A8" s="27" t="s">
        <v>3</v>
      </c>
      <c r="B8" s="28"/>
      <c r="C8" s="66">
        <v>27</v>
      </c>
      <c r="D8" s="12">
        <v>5.28</v>
      </c>
      <c r="E8" s="23">
        <f>C8*D8</f>
        <v>142.56</v>
      </c>
      <c r="F8" s="21"/>
      <c r="G8" s="13" t="s">
        <v>3</v>
      </c>
      <c r="H8" s="14"/>
      <c r="I8" s="69">
        <f>C8</f>
        <v>27</v>
      </c>
      <c r="J8" s="15" t="s">
        <v>21</v>
      </c>
    </row>
    <row r="9" spans="1:13" ht="18" customHeight="1" thickBot="1" x14ac:dyDescent="0.3">
      <c r="A9" s="27" t="s">
        <v>6</v>
      </c>
      <c r="B9" s="33">
        <f>C9/3.785</f>
        <v>56.010568031704096</v>
      </c>
      <c r="C9" s="76">
        <v>212</v>
      </c>
      <c r="D9" s="12">
        <v>3.91</v>
      </c>
      <c r="E9" s="23">
        <f>C9*0.72*D9</f>
        <v>596.82240000000002</v>
      </c>
      <c r="F9" s="21"/>
      <c r="G9" s="13" t="s">
        <v>20</v>
      </c>
      <c r="H9" s="14"/>
      <c r="I9" s="70">
        <f>C9</f>
        <v>212</v>
      </c>
      <c r="J9" s="16" t="s">
        <v>22</v>
      </c>
    </row>
    <row r="10" spans="1:13" ht="18" customHeight="1" thickBot="1" x14ac:dyDescent="0.3">
      <c r="A10" s="89" t="s">
        <v>24</v>
      </c>
      <c r="B10" s="90" t="s">
        <v>35</v>
      </c>
      <c r="C10" s="96">
        <f>SUM(C5+C6+C7+C8+(C9*0.72))</f>
        <v>1319.04</v>
      </c>
      <c r="D10" s="12">
        <f>E10/C10</f>
        <v>3.6253619298884039</v>
      </c>
      <c r="E10" s="23">
        <f>SUM(E5:E9)</f>
        <v>4781.9974000000002</v>
      </c>
      <c r="F10" s="19"/>
      <c r="G10" s="13" t="s">
        <v>25</v>
      </c>
      <c r="H10" s="14"/>
      <c r="I10" s="71">
        <f>C13</f>
        <v>84</v>
      </c>
      <c r="J10" s="16" t="s">
        <v>22</v>
      </c>
    </row>
    <row r="11" spans="1:13" ht="18" customHeight="1" thickTop="1" thickBot="1" x14ac:dyDescent="0.3">
      <c r="A11" s="91" t="s">
        <v>17</v>
      </c>
      <c r="B11" s="92" t="s">
        <v>36</v>
      </c>
      <c r="C11" s="97">
        <f>C10-(C13*0.72)</f>
        <v>1258.56</v>
      </c>
      <c r="D11" s="12">
        <f>E11/C11</f>
        <v>3.6116836702262902</v>
      </c>
      <c r="E11" s="23">
        <f>E10-E13</f>
        <v>4545.5205999999998</v>
      </c>
      <c r="F11" s="19"/>
      <c r="G11" s="143" t="s">
        <v>28</v>
      </c>
      <c r="H11" s="143"/>
      <c r="I11" s="143"/>
      <c r="J11" s="143"/>
    </row>
    <row r="12" spans="1:13" ht="18" customHeight="1" thickBot="1" x14ac:dyDescent="0.3">
      <c r="A12" s="88" t="s">
        <v>18</v>
      </c>
      <c r="B12" s="34"/>
      <c r="C12" s="93">
        <f>C10-C9*0.72</f>
        <v>1166.4000000000001</v>
      </c>
      <c r="D12" s="12">
        <f>E12/C12</f>
        <v>3.5881129972565158</v>
      </c>
      <c r="E12" s="23">
        <f>E10-E9</f>
        <v>4185.1750000000002</v>
      </c>
      <c r="F12" s="19"/>
      <c r="G12" s="17" t="s">
        <v>27</v>
      </c>
      <c r="H12" s="64">
        <v>36</v>
      </c>
      <c r="I12" s="17" t="s">
        <v>22</v>
      </c>
      <c r="J12" s="64">
        <v>150</v>
      </c>
    </row>
    <row r="13" spans="1:13" ht="18" customHeight="1" x14ac:dyDescent="0.25">
      <c r="A13" s="59" t="s">
        <v>38</v>
      </c>
      <c r="B13" s="58"/>
      <c r="C13" s="67">
        <v>84</v>
      </c>
      <c r="D13" s="12">
        <f>D9</f>
        <v>3.91</v>
      </c>
      <c r="E13" s="23">
        <f>C13*0.72*D13</f>
        <v>236.4768</v>
      </c>
      <c r="F13" s="19"/>
      <c r="G13" s="17" t="s">
        <v>22</v>
      </c>
      <c r="H13" s="65">
        <f>H12*3.785</f>
        <v>136.26</v>
      </c>
      <c r="I13" s="17" t="s">
        <v>27</v>
      </c>
      <c r="J13" s="65">
        <f>J12/3.785</f>
        <v>39.63011889035667</v>
      </c>
    </row>
    <row r="14" spans="1:13" ht="18" customHeight="1" thickBot="1" x14ac:dyDescent="0.3">
      <c r="A14" s="24" t="s">
        <v>39</v>
      </c>
      <c r="B14" s="25">
        <f>C13/42</f>
        <v>2</v>
      </c>
      <c r="C14" s="26">
        <f>C13/3.785</f>
        <v>22.192866578599734</v>
      </c>
      <c r="D14" s="12"/>
      <c r="E14" s="23"/>
      <c r="F14" s="19"/>
      <c r="G14" s="136" t="s">
        <v>29</v>
      </c>
      <c r="H14" s="136"/>
      <c r="I14" s="136"/>
      <c r="J14" s="136"/>
    </row>
    <row r="15" spans="1:13" ht="14.25" customHeight="1" x14ac:dyDescent="0.25">
      <c r="A15" s="138" t="s">
        <v>37</v>
      </c>
      <c r="B15" s="139"/>
      <c r="C15" s="139"/>
      <c r="D15" s="139"/>
      <c r="E15" s="22"/>
      <c r="F15" s="19"/>
      <c r="G15" s="136" t="s">
        <v>30</v>
      </c>
      <c r="H15" s="136"/>
      <c r="I15" s="136"/>
      <c r="J15" s="136"/>
    </row>
    <row r="16" spans="1:13" x14ac:dyDescent="0.25">
      <c r="A16" s="19"/>
      <c r="B16" s="21"/>
      <c r="C16" s="21"/>
      <c r="D16" s="21"/>
      <c r="E16" s="21"/>
      <c r="F16" s="19"/>
      <c r="G16" s="9"/>
      <c r="H16" s="9"/>
      <c r="I16" s="9"/>
      <c r="J16" s="9"/>
    </row>
    <row r="17" spans="1:13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3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3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3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3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3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3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3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3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3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3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  <c r="M27" s="100"/>
    </row>
    <row r="28" spans="1:13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3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3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3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3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x14ac:dyDescent="0.25">
      <c r="A45" s="9"/>
      <c r="B45" s="8"/>
      <c r="C45" s="8"/>
      <c r="D45" s="8"/>
      <c r="E45" s="8"/>
      <c r="F45" s="9"/>
      <c r="G45" s="9"/>
      <c r="H45" s="9"/>
      <c r="I45" s="9"/>
      <c r="J45" s="9"/>
    </row>
    <row r="46" spans="1:10" ht="21" customHeight="1" x14ac:dyDescent="0.25">
      <c r="A46" s="60"/>
      <c r="B46" s="61" t="s">
        <v>33</v>
      </c>
      <c r="C46" s="62" t="s">
        <v>31</v>
      </c>
      <c r="D46" s="62"/>
      <c r="E46" s="62" t="s">
        <v>32</v>
      </c>
      <c r="F46" s="62"/>
      <c r="G46" s="63"/>
      <c r="H46" s="9"/>
      <c r="I46" s="9"/>
      <c r="J46" s="9"/>
    </row>
    <row r="48" spans="1:10" x14ac:dyDescent="0.25">
      <c r="A48" s="36"/>
      <c r="B48" s="35"/>
      <c r="C48" s="35"/>
      <c r="D48" s="35"/>
      <c r="E48" s="35"/>
      <c r="F48" s="36"/>
      <c r="G48" s="36"/>
      <c r="H48" s="36"/>
    </row>
    <row r="49" spans="1:8" x14ac:dyDescent="0.25">
      <c r="A49" s="36"/>
      <c r="B49" s="140" t="s">
        <v>7</v>
      </c>
      <c r="C49" s="141"/>
      <c r="D49" s="142"/>
      <c r="E49" s="36"/>
      <c r="F49" s="36"/>
      <c r="G49" s="36"/>
      <c r="H49" s="36"/>
    </row>
    <row r="50" spans="1:8" ht="26.4" x14ac:dyDescent="0.25">
      <c r="A50" s="36"/>
      <c r="B50" s="37" t="s">
        <v>0</v>
      </c>
      <c r="C50" s="38" t="s">
        <v>1</v>
      </c>
      <c r="D50" s="39" t="s">
        <v>4</v>
      </c>
      <c r="E50" s="36"/>
      <c r="F50" s="36"/>
      <c r="G50" s="36"/>
      <c r="H50" s="36"/>
    </row>
    <row r="51" spans="1:8" x14ac:dyDescent="0.25">
      <c r="A51" s="36"/>
      <c r="B51" s="40">
        <f t="shared" ref="B51:B58" si="0">E66</f>
        <v>957.07990070000005</v>
      </c>
      <c r="C51" s="41">
        <f t="shared" ref="C51:C58" si="1">B66*0.0254</f>
        <v>3.5229799999999996</v>
      </c>
      <c r="D51" s="42">
        <f t="shared" ref="D51:D58" si="2">C51*B51</f>
        <v>3371.7733485680856</v>
      </c>
      <c r="E51" s="36"/>
      <c r="F51" s="36"/>
      <c r="G51" s="36"/>
      <c r="H51" s="36"/>
    </row>
    <row r="52" spans="1:8" x14ac:dyDescent="0.25">
      <c r="A52" s="36"/>
      <c r="B52" s="43">
        <f t="shared" si="0"/>
        <v>1221.9778447800002</v>
      </c>
      <c r="C52" s="44">
        <f t="shared" si="1"/>
        <v>3.5813999999999999</v>
      </c>
      <c r="D52" s="45">
        <f t="shared" si="2"/>
        <v>4376.3914532950921</v>
      </c>
      <c r="E52" s="36"/>
      <c r="F52" s="36"/>
      <c r="G52" s="36"/>
      <c r="H52" s="36"/>
    </row>
    <row r="53" spans="1:8" x14ac:dyDescent="0.25">
      <c r="A53" s="36"/>
      <c r="B53" s="40">
        <f t="shared" si="0"/>
        <v>1360.77711</v>
      </c>
      <c r="C53" s="41">
        <f t="shared" si="1"/>
        <v>3.6601399999999997</v>
      </c>
      <c r="D53" s="42">
        <f t="shared" si="2"/>
        <v>4980.6347313953993</v>
      </c>
      <c r="E53" s="36"/>
      <c r="F53" s="36"/>
      <c r="G53" s="36"/>
      <c r="H53" s="36"/>
    </row>
    <row r="54" spans="1:8" x14ac:dyDescent="0.25">
      <c r="A54" s="36"/>
      <c r="B54" s="43">
        <f t="shared" si="0"/>
        <v>1360.77711</v>
      </c>
      <c r="C54" s="44">
        <f t="shared" si="1"/>
        <v>3.7591999999999999</v>
      </c>
      <c r="D54" s="45">
        <f t="shared" si="2"/>
        <v>5115.4333119120001</v>
      </c>
      <c r="E54" s="36"/>
      <c r="F54" s="36"/>
      <c r="G54" s="36"/>
      <c r="H54" s="36"/>
    </row>
    <row r="55" spans="1:8" x14ac:dyDescent="0.25">
      <c r="A55" s="36"/>
      <c r="B55" s="40">
        <f t="shared" si="0"/>
        <v>1315.4178730000001</v>
      </c>
      <c r="C55" s="41">
        <f t="shared" si="1"/>
        <v>3.7617399999999996</v>
      </c>
      <c r="D55" s="42">
        <f t="shared" si="2"/>
        <v>4948.2600295790198</v>
      </c>
      <c r="E55" s="36"/>
      <c r="F55" s="36"/>
      <c r="G55" s="36"/>
      <c r="H55" s="36"/>
    </row>
    <row r="56" spans="1:8" x14ac:dyDescent="0.25">
      <c r="A56" s="36"/>
      <c r="B56" s="43">
        <f t="shared" si="0"/>
        <v>1165.7323909000002</v>
      </c>
      <c r="C56" s="44">
        <f t="shared" si="1"/>
        <v>3.74396</v>
      </c>
      <c r="D56" s="45">
        <f t="shared" si="2"/>
        <v>4364.4554422339643</v>
      </c>
      <c r="E56" s="36"/>
      <c r="F56" s="36"/>
      <c r="G56" s="36"/>
      <c r="H56" s="36"/>
    </row>
    <row r="57" spans="1:8" x14ac:dyDescent="0.25">
      <c r="A57" s="36"/>
      <c r="B57" s="40">
        <f t="shared" si="0"/>
        <v>957.07990070000005</v>
      </c>
      <c r="C57" s="41">
        <f t="shared" si="1"/>
        <v>3.6728399999999999</v>
      </c>
      <c r="D57" s="42">
        <f t="shared" si="2"/>
        <v>3515.2013424869879</v>
      </c>
      <c r="E57" s="36"/>
      <c r="F57" s="36"/>
      <c r="G57" s="36"/>
      <c r="H57" s="36"/>
    </row>
    <row r="58" spans="1:8" x14ac:dyDescent="0.25">
      <c r="A58" s="36"/>
      <c r="B58" s="46">
        <f t="shared" si="0"/>
        <v>957.07990070000005</v>
      </c>
      <c r="C58" s="47">
        <f t="shared" si="1"/>
        <v>3.5229799999999996</v>
      </c>
      <c r="D58" s="48">
        <f t="shared" si="2"/>
        <v>3371.7733485680856</v>
      </c>
      <c r="E58" s="36"/>
      <c r="F58" s="36"/>
      <c r="G58" s="36"/>
      <c r="H58" s="36"/>
    </row>
    <row r="59" spans="1:8" x14ac:dyDescent="0.25">
      <c r="A59" s="36"/>
      <c r="B59" s="78"/>
      <c r="C59" s="44"/>
      <c r="D59" s="78"/>
      <c r="E59" s="36"/>
      <c r="F59" s="36"/>
      <c r="G59" s="36"/>
      <c r="H59" s="36"/>
    </row>
    <row r="60" spans="1:8" x14ac:dyDescent="0.25">
      <c r="A60" s="36"/>
      <c r="B60" s="78">
        <v>1315</v>
      </c>
      <c r="C60" s="44">
        <v>3.6349999999999998</v>
      </c>
      <c r="D60" s="78"/>
      <c r="E60" s="36"/>
      <c r="F60" s="36"/>
      <c r="G60" s="36"/>
      <c r="H60" s="36"/>
    </row>
    <row r="61" spans="1:8" x14ac:dyDescent="0.25">
      <c r="A61" s="36"/>
      <c r="B61" s="78">
        <v>1315</v>
      </c>
      <c r="C61" s="44">
        <v>3.76</v>
      </c>
      <c r="D61" s="78"/>
      <c r="E61" s="36"/>
      <c r="F61" s="36"/>
      <c r="G61" s="36"/>
      <c r="H61" s="36"/>
    </row>
    <row r="62" spans="1:8" x14ac:dyDescent="0.25">
      <c r="A62" s="36"/>
      <c r="B62" s="78"/>
      <c r="C62" s="44"/>
      <c r="D62" s="78"/>
      <c r="E62" s="36"/>
      <c r="F62" s="36"/>
      <c r="G62" s="36"/>
      <c r="H62" s="36"/>
    </row>
    <row r="63" spans="1:8" x14ac:dyDescent="0.25">
      <c r="A63" s="36"/>
      <c r="B63" s="78"/>
      <c r="C63" s="44"/>
      <c r="D63" s="78"/>
      <c r="E63" s="36"/>
      <c r="F63" s="36"/>
      <c r="G63" s="36"/>
      <c r="H63" s="36"/>
    </row>
    <row r="64" spans="1:8" x14ac:dyDescent="0.25">
      <c r="A64" s="36"/>
      <c r="B64" s="36"/>
      <c r="C64" s="36"/>
      <c r="D64" s="36"/>
      <c r="E64" s="36"/>
      <c r="F64" s="36"/>
      <c r="G64" s="36"/>
      <c r="H64" s="36"/>
    </row>
    <row r="65" spans="1:8" x14ac:dyDescent="0.25">
      <c r="A65" s="36"/>
      <c r="B65" s="49" t="s">
        <v>9</v>
      </c>
      <c r="C65" s="49" t="s">
        <v>19</v>
      </c>
      <c r="D65" s="50" t="s">
        <v>10</v>
      </c>
      <c r="E65" s="50" t="s">
        <v>11</v>
      </c>
      <c r="F65" s="36"/>
      <c r="G65" s="36"/>
      <c r="H65" s="36"/>
    </row>
    <row r="66" spans="1:8" x14ac:dyDescent="0.25">
      <c r="A66" s="36"/>
      <c r="B66" s="51">
        <v>138.69999999999999</v>
      </c>
      <c r="C66" s="52">
        <f>B66*0.0254</f>
        <v>3.5229799999999996</v>
      </c>
      <c r="D66" s="51">
        <v>2110</v>
      </c>
      <c r="E66" s="53">
        <f>D66*0.45359237</f>
        <v>957.07990070000005</v>
      </c>
      <c r="F66" s="36"/>
      <c r="G66" s="36"/>
      <c r="H66" s="36"/>
    </row>
    <row r="67" spans="1:8" x14ac:dyDescent="0.25">
      <c r="A67" s="36"/>
      <c r="B67" s="51">
        <v>141</v>
      </c>
      <c r="C67" s="52">
        <f t="shared" ref="C67:C73" si="3">B67*0.0254</f>
        <v>3.5813999999999999</v>
      </c>
      <c r="D67" s="51">
        <v>2694</v>
      </c>
      <c r="E67" s="53">
        <f t="shared" ref="E67:E73" si="4">D67*0.45359237</f>
        <v>1221.9778447800002</v>
      </c>
      <c r="F67" s="36"/>
      <c r="G67" s="36"/>
      <c r="H67" s="36"/>
    </row>
    <row r="68" spans="1:8" x14ac:dyDescent="0.25">
      <c r="A68" s="36"/>
      <c r="B68" s="51">
        <v>144.1</v>
      </c>
      <c r="C68" s="52">
        <f t="shared" si="3"/>
        <v>3.6601399999999997</v>
      </c>
      <c r="D68" s="51">
        <v>3000</v>
      </c>
      <c r="E68" s="53">
        <f t="shared" si="4"/>
        <v>1360.77711</v>
      </c>
      <c r="F68" s="36"/>
      <c r="G68" s="36"/>
      <c r="H68" s="36"/>
    </row>
    <row r="69" spans="1:8" x14ac:dyDescent="0.25">
      <c r="A69" s="36"/>
      <c r="B69" s="51">
        <v>148</v>
      </c>
      <c r="C69" s="52">
        <f t="shared" si="3"/>
        <v>3.7591999999999999</v>
      </c>
      <c r="D69" s="51">
        <v>3000</v>
      </c>
      <c r="E69" s="53">
        <f t="shared" si="4"/>
        <v>1360.77711</v>
      </c>
      <c r="F69" s="36"/>
      <c r="G69" s="36"/>
      <c r="H69" s="36"/>
    </row>
    <row r="70" spans="1:8" x14ac:dyDescent="0.25">
      <c r="A70" s="36"/>
      <c r="B70" s="51">
        <v>148.1</v>
      </c>
      <c r="C70" s="52">
        <f t="shared" si="3"/>
        <v>3.7617399999999996</v>
      </c>
      <c r="D70" s="51">
        <v>2900</v>
      </c>
      <c r="E70" s="53">
        <f t="shared" si="4"/>
        <v>1315.4178730000001</v>
      </c>
      <c r="F70" s="36"/>
      <c r="G70" s="36"/>
      <c r="H70" s="36"/>
    </row>
    <row r="71" spans="1:8" x14ac:dyDescent="0.25">
      <c r="A71" s="36"/>
      <c r="B71" s="51">
        <v>147.4</v>
      </c>
      <c r="C71" s="52">
        <f t="shared" si="3"/>
        <v>3.74396</v>
      </c>
      <c r="D71" s="51">
        <v>2570</v>
      </c>
      <c r="E71" s="53">
        <f t="shared" si="4"/>
        <v>1165.7323909000002</v>
      </c>
      <c r="F71" s="36"/>
      <c r="G71" s="36"/>
      <c r="H71" s="36"/>
    </row>
    <row r="72" spans="1:8" x14ac:dyDescent="0.25">
      <c r="A72" s="36"/>
      <c r="B72" s="51">
        <v>144.6</v>
      </c>
      <c r="C72" s="52">
        <f t="shared" si="3"/>
        <v>3.6728399999999999</v>
      </c>
      <c r="D72" s="51">
        <v>2110</v>
      </c>
      <c r="E72" s="53">
        <f t="shared" si="4"/>
        <v>957.07990070000005</v>
      </c>
      <c r="F72" s="36"/>
      <c r="G72" s="36"/>
      <c r="H72" s="36"/>
    </row>
    <row r="73" spans="1:8" x14ac:dyDescent="0.25">
      <c r="A73" s="36"/>
      <c r="B73" s="51">
        <v>138.69999999999999</v>
      </c>
      <c r="C73" s="52">
        <f t="shared" si="3"/>
        <v>3.5229799999999996</v>
      </c>
      <c r="D73" s="51">
        <v>2110</v>
      </c>
      <c r="E73" s="53">
        <f t="shared" si="4"/>
        <v>957.07990070000005</v>
      </c>
      <c r="F73" s="36"/>
      <c r="G73" s="36"/>
      <c r="H73" s="36"/>
    </row>
    <row r="74" spans="1:8" x14ac:dyDescent="0.25">
      <c r="A74" s="36"/>
      <c r="B74" s="36"/>
      <c r="C74" s="36"/>
      <c r="D74" s="36"/>
      <c r="E74" s="36"/>
      <c r="F74" s="36"/>
      <c r="G74" s="36"/>
      <c r="H74" s="36"/>
    </row>
    <row r="75" spans="1:8" x14ac:dyDescent="0.25">
      <c r="B75" s="54"/>
      <c r="C75" s="49" t="s">
        <v>9</v>
      </c>
      <c r="D75" s="49" t="s">
        <v>12</v>
      </c>
      <c r="E75" s="36"/>
      <c r="F75" s="36"/>
    </row>
    <row r="76" spans="1:8" x14ac:dyDescent="0.25">
      <c r="B76" s="55" t="s">
        <v>13</v>
      </c>
      <c r="C76" s="56">
        <v>143.5</v>
      </c>
      <c r="D76" s="57">
        <f>C76*0.0254</f>
        <v>3.6448999999999998</v>
      </c>
      <c r="E76" s="36"/>
      <c r="F76" s="36"/>
    </row>
    <row r="77" spans="1:8" x14ac:dyDescent="0.25">
      <c r="B77" s="55" t="s">
        <v>14</v>
      </c>
      <c r="C77" s="56">
        <v>180</v>
      </c>
      <c r="D77" s="57">
        <f>C77*0.0254</f>
        <v>4.5720000000000001</v>
      </c>
      <c r="E77" s="36"/>
    </row>
    <row r="78" spans="1:8" x14ac:dyDescent="0.25">
      <c r="B78" s="55" t="s">
        <v>15</v>
      </c>
      <c r="C78" s="56">
        <v>208</v>
      </c>
      <c r="D78" s="57">
        <f>C78*0.0254</f>
        <v>5.2831999999999999</v>
      </c>
      <c r="E78" s="36"/>
    </row>
    <row r="79" spans="1:8" x14ac:dyDescent="0.25">
      <c r="B79" s="55" t="s">
        <v>16</v>
      </c>
      <c r="C79" s="56">
        <v>153.80000000000001</v>
      </c>
      <c r="D79" s="57">
        <f>C79*0.0254</f>
        <v>3.90652</v>
      </c>
      <c r="E79" s="36"/>
    </row>
    <row r="80" spans="1:8" x14ac:dyDescent="0.25">
      <c r="B80" s="35"/>
      <c r="C80" s="35"/>
      <c r="D80" s="35"/>
      <c r="E80" s="35"/>
    </row>
  </sheetData>
  <sheetProtection sheet="1" objects="1" scenarios="1" selectLockedCells="1"/>
  <customSheetViews>
    <customSheetView guid="{5D1362B7-C685-4A82-A04B-1AA15BC8235B}" showGridLines="0" fitToPage="1" hiddenRows="1" topLeftCell="A4">
      <selection activeCell="G11" sqref="G11:J11"/>
      <pageMargins left="0.62992125984251968" right="0.31496062992125984" top="0.98425196850393704" bottom="0.19685039370078741" header="0.6692913385826772" footer="0.15748031496062992"/>
      <printOptions horizontalCentered="1"/>
      <pageSetup paperSize="11" scale="65" orientation="portrait" blackAndWhite="1" horizontalDpi="4294967294" verticalDpi="300" r:id="rId1"/>
      <headerFooter alignWithMargins="0">
        <oddHeader>&amp;CDevis de masse et centrage établi le :  &amp;D   à   &amp;T</oddHeader>
      </headerFooter>
    </customSheetView>
  </customSheetViews>
  <mergeCells count="11">
    <mergeCell ref="B49:D49"/>
    <mergeCell ref="A1:C1"/>
    <mergeCell ref="H1:I1"/>
    <mergeCell ref="C2:E2"/>
    <mergeCell ref="A5:B5"/>
    <mergeCell ref="G5:J5"/>
    <mergeCell ref="G4:J4"/>
    <mergeCell ref="G11:J11"/>
    <mergeCell ref="G14:J14"/>
    <mergeCell ref="A15:D15"/>
    <mergeCell ref="G15:J15"/>
  </mergeCells>
  <phoneticPr fontId="19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4" verticalDpi="300" r:id="rId2"/>
  <headerFooter alignWithMargins="0">
    <oddHeader>&amp;CDevis de masse et centrage établi le :  &amp;D   à   &amp;T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993" r:id="rId5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350520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94" r:id="rId6" name="Scroll Bar 2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350520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95" r:id="rId7" name="Scroll Bar 3">
              <controlPr locked="0" defaultSize="0" autoPict="0">
                <anchor moveWithCells="1">
                  <from>
                    <xdr:col>0</xdr:col>
                    <xdr:colOff>685800</xdr:colOff>
                    <xdr:row>7</xdr:row>
                    <xdr:rowOff>22860</xdr:rowOff>
                  </from>
                  <to>
                    <xdr:col>1</xdr:col>
                    <xdr:colOff>350520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96" r:id="rId8" name="Scroll Bar 4">
              <controlPr locked="0" defaultSize="0" autoPict="0">
                <anchor moveWithCells="1">
                  <from>
                    <xdr:col>0</xdr:col>
                    <xdr:colOff>495300</xdr:colOff>
                    <xdr:row>8</xdr:row>
                    <xdr:rowOff>22860</xdr:rowOff>
                  </from>
                  <to>
                    <xdr:col>0</xdr:col>
                    <xdr:colOff>1181100</xdr:colOff>
                    <xdr:row>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97" r:id="rId9" name="Scroll Bar 5">
              <controlPr locked="0" defaultSize="0" autoPict="0">
                <anchor moveWithCells="1">
                  <from>
                    <xdr:col>0</xdr:col>
                    <xdr:colOff>800100</xdr:colOff>
                    <xdr:row>12</xdr:row>
                    <xdr:rowOff>7620</xdr:rowOff>
                  </from>
                  <to>
                    <xdr:col>1</xdr:col>
                    <xdr:colOff>525780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75"/>
  <sheetViews>
    <sheetView showGridLines="0" zoomScale="110" zoomScaleNormal="110" zoomScaleSheetLayoutView="75" workbookViewId="0">
      <selection activeCell="C6" sqref="C6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6" t="s">
        <v>56</v>
      </c>
      <c r="F1" s="6"/>
      <c r="G1" s="6"/>
      <c r="H1" s="6" t="s">
        <v>57</v>
      </c>
      <c r="I1" s="6"/>
      <c r="J1" s="7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46" t="s">
        <v>58</v>
      </c>
      <c r="H4" s="146"/>
      <c r="I4" s="146"/>
      <c r="J4" s="146"/>
    </row>
    <row r="5" spans="1:13" ht="18" customHeight="1" thickBot="1" x14ac:dyDescent="0.3">
      <c r="A5" s="131" t="s">
        <v>34</v>
      </c>
      <c r="B5" s="131"/>
      <c r="C5" s="103">
        <v>866.7</v>
      </c>
      <c r="D5" s="12">
        <v>2.395</v>
      </c>
      <c r="E5" s="102">
        <f>C5*D5</f>
        <v>2075.7465000000002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160</v>
      </c>
      <c r="D6" s="12">
        <v>2.2999999999999998</v>
      </c>
      <c r="E6" s="23">
        <f>C6*D6</f>
        <v>368</v>
      </c>
      <c r="F6" s="21"/>
      <c r="G6" s="13" t="s">
        <v>2</v>
      </c>
      <c r="H6" s="14"/>
      <c r="I6" s="68">
        <f>C6</f>
        <v>160</v>
      </c>
      <c r="J6" s="15" t="s">
        <v>21</v>
      </c>
    </row>
    <row r="7" spans="1:13" ht="18" customHeight="1" x14ac:dyDescent="0.25">
      <c r="A7" s="20" t="s">
        <v>8</v>
      </c>
      <c r="B7" s="20"/>
      <c r="C7" s="66">
        <v>160</v>
      </c>
      <c r="D7" s="12">
        <v>3.25</v>
      </c>
      <c r="E7" s="23">
        <f>C7*D7</f>
        <v>520</v>
      </c>
      <c r="F7" s="21"/>
      <c r="G7" s="13" t="s">
        <v>8</v>
      </c>
      <c r="H7" s="14"/>
      <c r="I7" s="69">
        <f>C7</f>
        <v>160</v>
      </c>
      <c r="J7" s="15" t="s">
        <v>21</v>
      </c>
    </row>
    <row r="8" spans="1:13" ht="18" customHeight="1" x14ac:dyDescent="0.25">
      <c r="A8" s="27" t="s">
        <v>64</v>
      </c>
      <c r="B8" s="28"/>
      <c r="C8" s="66">
        <v>8</v>
      </c>
      <c r="D8" s="12">
        <v>3.89</v>
      </c>
      <c r="E8" s="23">
        <f>C8*D8</f>
        <v>31.12</v>
      </c>
      <c r="F8" s="21"/>
      <c r="G8" s="13" t="s">
        <v>3</v>
      </c>
      <c r="H8" s="14" t="s">
        <v>61</v>
      </c>
      <c r="I8" s="69">
        <f>C8</f>
        <v>8</v>
      </c>
      <c r="J8" s="15" t="s">
        <v>21</v>
      </c>
    </row>
    <row r="9" spans="1:13" ht="18" customHeight="1" x14ac:dyDescent="0.25">
      <c r="A9" s="27" t="s">
        <v>65</v>
      </c>
      <c r="B9" s="28"/>
      <c r="C9" s="104">
        <v>0</v>
      </c>
      <c r="D9" s="12">
        <v>4.54</v>
      </c>
      <c r="E9" s="23">
        <f>C9*D9</f>
        <v>0</v>
      </c>
      <c r="F9" s="21"/>
      <c r="G9" s="13" t="s">
        <v>3</v>
      </c>
      <c r="H9" s="14" t="s">
        <v>62</v>
      </c>
      <c r="I9" s="69">
        <f>C9</f>
        <v>0</v>
      </c>
      <c r="J9" s="15" t="s">
        <v>21</v>
      </c>
    </row>
    <row r="10" spans="1:13" ht="18" customHeight="1" thickBot="1" x14ac:dyDescent="0.3">
      <c r="A10" s="27" t="s">
        <v>6</v>
      </c>
      <c r="B10" s="33">
        <f>C10/3.785</f>
        <v>28.005284015852048</v>
      </c>
      <c r="C10" s="76">
        <v>106</v>
      </c>
      <c r="D10" s="12">
        <v>2.63</v>
      </c>
      <c r="E10" s="23">
        <f>C10*0.8*D10</f>
        <v>223.02400000000003</v>
      </c>
      <c r="F10" s="21"/>
      <c r="G10" s="13" t="s">
        <v>20</v>
      </c>
      <c r="H10" s="14"/>
      <c r="I10" s="70">
        <f>C10</f>
        <v>106</v>
      </c>
      <c r="J10" s="16" t="s">
        <v>22</v>
      </c>
    </row>
    <row r="11" spans="1:13" ht="18" customHeight="1" thickBot="1" x14ac:dyDescent="0.3">
      <c r="A11" s="89" t="s">
        <v>24</v>
      </c>
      <c r="B11" s="111" t="s">
        <v>59</v>
      </c>
      <c r="C11" s="96">
        <f>SUM(C5+C6+C7+C8+C9+(C10*0.8))</f>
        <v>1279.5</v>
      </c>
      <c r="D11" s="12">
        <f>E11/C11</f>
        <v>2.5149593591246582</v>
      </c>
      <c r="E11" s="23">
        <f>SUM(E5:E10)</f>
        <v>3217.8905</v>
      </c>
      <c r="F11" s="19"/>
      <c r="G11" s="13" t="s">
        <v>25</v>
      </c>
      <c r="H11" s="14"/>
      <c r="I11" s="71">
        <f>C14</f>
        <v>44</v>
      </c>
      <c r="J11" s="16" t="s">
        <v>22</v>
      </c>
    </row>
    <row r="12" spans="1:13" ht="18" customHeight="1" thickTop="1" thickBot="1" x14ac:dyDescent="0.3">
      <c r="A12" s="105" t="s">
        <v>17</v>
      </c>
      <c r="B12" s="106" t="s">
        <v>60</v>
      </c>
      <c r="C12" s="107">
        <f>C11-(C14*0.72)</f>
        <v>1247.82</v>
      </c>
      <c r="D12" s="12">
        <f>E12/C12</f>
        <v>2.5046196566812524</v>
      </c>
      <c r="E12" s="23">
        <f>E11-E14</f>
        <v>3125.3145</v>
      </c>
      <c r="F12" s="19"/>
      <c r="G12" s="143" t="s">
        <v>28</v>
      </c>
      <c r="H12" s="143"/>
      <c r="I12" s="143"/>
      <c r="J12" s="143"/>
    </row>
    <row r="13" spans="1:13" ht="18" customHeight="1" thickTop="1" thickBot="1" x14ac:dyDescent="0.3">
      <c r="A13" s="109" t="s">
        <v>63</v>
      </c>
      <c r="B13" s="110">
        <v>1200</v>
      </c>
      <c r="C13" s="108">
        <f>C11-(C10*0.8)</f>
        <v>1194.7</v>
      </c>
      <c r="D13" s="12">
        <f>E13/C13</f>
        <v>2.5067937557545825</v>
      </c>
      <c r="E13" s="23">
        <f>E11-E10</f>
        <v>2994.8665000000001</v>
      </c>
      <c r="F13" s="19"/>
      <c r="G13" s="17" t="s">
        <v>27</v>
      </c>
      <c r="H13" s="64">
        <v>10</v>
      </c>
      <c r="I13" s="17" t="s">
        <v>22</v>
      </c>
      <c r="J13" s="64">
        <v>8</v>
      </c>
    </row>
    <row r="14" spans="1:13" ht="14.25" customHeight="1" thickTop="1" x14ac:dyDescent="0.25">
      <c r="A14" s="98" t="s">
        <v>38</v>
      </c>
      <c r="B14" s="99"/>
      <c r="C14" s="77">
        <v>44</v>
      </c>
      <c r="D14" s="12">
        <f>D10</f>
        <v>2.63</v>
      </c>
      <c r="E14" s="23">
        <f>C14*0.8*D14</f>
        <v>92.576000000000008</v>
      </c>
      <c r="F14" s="19"/>
      <c r="G14" s="17" t="s">
        <v>22</v>
      </c>
      <c r="H14" s="65">
        <f>H13*3.785</f>
        <v>37.85</v>
      </c>
      <c r="I14" s="17" t="s">
        <v>27</v>
      </c>
      <c r="J14" s="65">
        <f>J13/3.785</f>
        <v>2.1136063408190222</v>
      </c>
    </row>
    <row r="15" spans="1:13" ht="13.8" thickBot="1" x14ac:dyDescent="0.3">
      <c r="A15" s="24" t="s">
        <v>39</v>
      </c>
      <c r="B15" s="25">
        <f>C14/23</f>
        <v>1.9130434782608696</v>
      </c>
      <c r="C15" s="26">
        <f>C14/3.785</f>
        <v>11.624834874504623</v>
      </c>
      <c r="D15" s="12"/>
      <c r="E15" s="23"/>
      <c r="F15" s="19"/>
      <c r="G15" s="136"/>
      <c r="H15" s="136"/>
      <c r="I15" s="136"/>
      <c r="J15" s="136"/>
    </row>
    <row r="16" spans="1:13" x14ac:dyDescent="0.25">
      <c r="A16" s="138" t="s">
        <v>51</v>
      </c>
      <c r="B16" s="139"/>
      <c r="C16" s="139"/>
      <c r="D16" s="139"/>
      <c r="E16" s="22"/>
      <c r="F16" s="19"/>
      <c r="G16" s="147" t="s">
        <v>66</v>
      </c>
      <c r="H16" s="136"/>
      <c r="I16" s="136"/>
      <c r="J16" s="136"/>
    </row>
    <row r="17" spans="1:10" x14ac:dyDescent="0.25">
      <c r="A17" s="19"/>
      <c r="B17" s="21"/>
      <c r="C17" s="21"/>
      <c r="D17" s="21"/>
      <c r="E17" s="21"/>
      <c r="F17" s="1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ht="21" customHeight="1" x14ac:dyDescent="0.25">
      <c r="A45" s="9"/>
      <c r="B45" s="8"/>
      <c r="C45" s="8"/>
      <c r="D45" s="8"/>
      <c r="E45" s="8"/>
      <c r="F45" s="9"/>
      <c r="G45" s="9"/>
      <c r="H45" s="9"/>
      <c r="I45" s="9"/>
      <c r="J45" s="9"/>
    </row>
    <row r="46" spans="1:10" x14ac:dyDescent="0.25">
      <c r="A46" s="9"/>
      <c r="B46" s="8"/>
      <c r="C46" s="8"/>
      <c r="D46" s="8"/>
      <c r="E46" s="8"/>
      <c r="F46" s="9"/>
      <c r="G46" s="9"/>
      <c r="H46" s="9"/>
      <c r="I46" s="9"/>
      <c r="J46" s="9"/>
    </row>
    <row r="47" spans="1:10" ht="13.8" x14ac:dyDescent="0.25">
      <c r="A47" s="60"/>
      <c r="B47" s="61" t="s">
        <v>33</v>
      </c>
      <c r="C47" s="62" t="s">
        <v>31</v>
      </c>
      <c r="D47" s="62"/>
      <c r="E47" s="62" t="s">
        <v>32</v>
      </c>
      <c r="F47" s="62"/>
      <c r="G47" s="63"/>
      <c r="H47" s="9"/>
      <c r="I47" s="9"/>
      <c r="J47" s="9"/>
    </row>
    <row r="49" spans="1:8" ht="13.8" thickBot="1" x14ac:dyDescent="0.3">
      <c r="A49" s="36"/>
      <c r="B49" s="35"/>
      <c r="C49" s="35"/>
      <c r="D49" s="35"/>
      <c r="E49" s="35"/>
      <c r="F49" s="36"/>
      <c r="G49" s="36"/>
      <c r="H49" s="36"/>
    </row>
    <row r="50" spans="1:8" x14ac:dyDescent="0.25">
      <c r="A50" s="36"/>
      <c r="B50" s="148" t="s">
        <v>7</v>
      </c>
      <c r="C50" s="149"/>
      <c r="D50" s="150"/>
      <c r="E50" s="36"/>
      <c r="F50" s="36"/>
      <c r="G50" s="36"/>
      <c r="H50" s="36"/>
    </row>
    <row r="51" spans="1:8" ht="26.4" x14ac:dyDescent="0.25">
      <c r="A51" s="36"/>
      <c r="B51" s="79" t="s">
        <v>0</v>
      </c>
      <c r="C51" s="38" t="s">
        <v>1</v>
      </c>
      <c r="D51" s="80" t="s">
        <v>4</v>
      </c>
      <c r="E51" s="36"/>
      <c r="F51" s="36"/>
      <c r="G51" s="36"/>
      <c r="H51" s="36"/>
    </row>
    <row r="52" spans="1:8" x14ac:dyDescent="0.25">
      <c r="A52" s="36"/>
      <c r="B52" s="81">
        <v>940</v>
      </c>
      <c r="C52" s="41">
        <v>2.4</v>
      </c>
      <c r="D52" s="82">
        <f t="shared" ref="D52:D60" si="0">C52*B52</f>
        <v>2256</v>
      </c>
      <c r="E52" s="36"/>
      <c r="F52" s="36"/>
      <c r="G52" s="36"/>
      <c r="H52" s="36"/>
    </row>
    <row r="53" spans="1:8" x14ac:dyDescent="0.25">
      <c r="A53" s="36"/>
      <c r="B53" s="83">
        <v>1080</v>
      </c>
      <c r="C53" s="44">
        <v>2.4</v>
      </c>
      <c r="D53" s="84">
        <f t="shared" si="0"/>
        <v>2592</v>
      </c>
      <c r="E53" s="36"/>
      <c r="F53" s="36"/>
      <c r="G53" s="36"/>
      <c r="H53" s="36"/>
    </row>
    <row r="54" spans="1:8" x14ac:dyDescent="0.25">
      <c r="A54" s="36"/>
      <c r="B54" s="81">
        <v>1280</v>
      </c>
      <c r="C54" s="41">
        <v>2.46</v>
      </c>
      <c r="D54" s="82">
        <f t="shared" si="0"/>
        <v>3148.8</v>
      </c>
      <c r="E54" s="36"/>
      <c r="F54" s="36"/>
      <c r="G54" s="36"/>
      <c r="H54" s="36"/>
    </row>
    <row r="55" spans="1:8" x14ac:dyDescent="0.25">
      <c r="A55" s="36"/>
      <c r="B55" s="83">
        <v>1280</v>
      </c>
      <c r="C55" s="44">
        <v>2.5299999999999998</v>
      </c>
      <c r="D55" s="84">
        <f t="shared" si="0"/>
        <v>3238.3999999999996</v>
      </c>
      <c r="E55" s="36"/>
      <c r="F55" s="36"/>
      <c r="G55" s="36"/>
      <c r="H55" s="36"/>
    </row>
    <row r="56" spans="1:8" x14ac:dyDescent="0.25">
      <c r="A56" s="36"/>
      <c r="B56" s="81">
        <v>1080</v>
      </c>
      <c r="C56" s="41">
        <v>2.5299999999999998</v>
      </c>
      <c r="D56" s="82">
        <f t="shared" si="0"/>
        <v>2732.3999999999996</v>
      </c>
      <c r="E56" s="36"/>
      <c r="F56" s="36"/>
      <c r="G56" s="36"/>
      <c r="H56" s="36"/>
    </row>
    <row r="57" spans="1:8" x14ac:dyDescent="0.25">
      <c r="A57" s="36"/>
      <c r="B57" s="83">
        <v>1080</v>
      </c>
      <c r="C57" s="44">
        <v>2.4</v>
      </c>
      <c r="D57" s="84">
        <f t="shared" si="0"/>
        <v>2592</v>
      </c>
      <c r="E57" s="36"/>
      <c r="F57" s="36"/>
      <c r="G57" s="36"/>
      <c r="H57" s="36"/>
    </row>
    <row r="58" spans="1:8" x14ac:dyDescent="0.25">
      <c r="A58" s="36"/>
      <c r="B58" s="81">
        <v>1080</v>
      </c>
      <c r="C58" s="41">
        <v>2.5299999999999998</v>
      </c>
      <c r="D58" s="82">
        <f t="shared" si="0"/>
        <v>2732.3999999999996</v>
      </c>
      <c r="E58" s="36"/>
      <c r="F58" s="36"/>
      <c r="G58" s="36"/>
      <c r="H58" s="36"/>
    </row>
    <row r="59" spans="1:8" x14ac:dyDescent="0.25">
      <c r="A59" s="36"/>
      <c r="B59" s="83">
        <v>940</v>
      </c>
      <c r="C59" s="44">
        <v>2.5299999999999998</v>
      </c>
      <c r="D59" s="84">
        <f t="shared" si="0"/>
        <v>2378.1999999999998</v>
      </c>
      <c r="E59" s="36"/>
      <c r="F59" s="36"/>
      <c r="G59" s="36"/>
      <c r="H59" s="36"/>
    </row>
    <row r="60" spans="1:8" ht="13.8" thickBot="1" x14ac:dyDescent="0.3">
      <c r="A60" s="36"/>
      <c r="B60" s="85">
        <v>940</v>
      </c>
      <c r="C60" s="86">
        <v>2.4</v>
      </c>
      <c r="D60" s="87">
        <f t="shared" si="0"/>
        <v>2256</v>
      </c>
      <c r="E60" s="36"/>
      <c r="F60" s="36"/>
      <c r="G60" s="36"/>
      <c r="H60" s="36"/>
    </row>
    <row r="61" spans="1:8" x14ac:dyDescent="0.25">
      <c r="A61" s="36"/>
      <c r="B61" s="78"/>
      <c r="C61" s="44"/>
      <c r="D61" s="78"/>
      <c r="E61" s="36"/>
      <c r="F61" s="36"/>
      <c r="G61" s="36"/>
      <c r="H61" s="36"/>
    </row>
    <row r="62" spans="1:8" x14ac:dyDescent="0.25">
      <c r="A62" s="36"/>
      <c r="B62" s="36"/>
      <c r="C62" s="36"/>
      <c r="D62" s="36"/>
      <c r="E62" s="36"/>
      <c r="F62" s="36"/>
      <c r="G62" s="36"/>
      <c r="H62" s="36"/>
    </row>
    <row r="63" spans="1:8" x14ac:dyDescent="0.25">
      <c r="A63" s="36"/>
      <c r="B63" s="36"/>
      <c r="C63" s="36"/>
      <c r="D63"/>
      <c r="E63"/>
    </row>
    <row r="64" spans="1:8" x14ac:dyDescent="0.25">
      <c r="A64" s="36"/>
      <c r="B64" s="36"/>
      <c r="C64" s="36"/>
      <c r="D64"/>
      <c r="E64"/>
    </row>
    <row r="65" spans="1:8" x14ac:dyDescent="0.25">
      <c r="A65" s="36"/>
      <c r="B65" s="36"/>
      <c r="C65" s="36"/>
      <c r="D65"/>
      <c r="E65"/>
    </row>
    <row r="66" spans="1:8" x14ac:dyDescent="0.25">
      <c r="A66" s="36"/>
      <c r="B66" s="36"/>
      <c r="C66" s="36"/>
      <c r="D66"/>
      <c r="E66"/>
    </row>
    <row r="67" spans="1:8" x14ac:dyDescent="0.25">
      <c r="B67"/>
      <c r="C67" s="36"/>
      <c r="D67"/>
      <c r="E67"/>
    </row>
    <row r="68" spans="1:8" x14ac:dyDescent="0.25">
      <c r="B68"/>
      <c r="C68" s="36"/>
      <c r="D68"/>
      <c r="E68"/>
    </row>
    <row r="69" spans="1:8" x14ac:dyDescent="0.25">
      <c r="B69"/>
      <c r="C69" s="36"/>
      <c r="D69"/>
      <c r="E69"/>
    </row>
    <row r="70" spans="1:8" x14ac:dyDescent="0.25">
      <c r="H70" s="36"/>
    </row>
    <row r="71" spans="1:8" x14ac:dyDescent="0.25">
      <c r="H71" s="36"/>
    </row>
    <row r="72" spans="1:8" x14ac:dyDescent="0.25">
      <c r="H72" s="36"/>
    </row>
    <row r="73" spans="1:8" x14ac:dyDescent="0.25">
      <c r="H73" s="36"/>
    </row>
    <row r="74" spans="1:8" x14ac:dyDescent="0.25">
      <c r="H74" s="36"/>
    </row>
    <row r="75" spans="1:8" x14ac:dyDescent="0.25">
      <c r="H75" s="36"/>
    </row>
  </sheetData>
  <sheetProtection sheet="1" objects="1" scenarios="1" selectLockedCells="1"/>
  <customSheetViews>
    <customSheetView guid="{5D1362B7-C685-4A82-A04B-1AA15BC8235B}" scale="110" showGridLines="0" fitToPage="1" hiddenRows="1">
      <selection activeCell="H11" sqref="H11"/>
      <pageMargins left="0.62992125984251968" right="0.31496062992125984" top="0.98425196850393704" bottom="0.19685039370078741" header="0.6692913385826772" footer="0.15748031496062992"/>
      <printOptions horizontalCentered="1"/>
      <pageSetup paperSize="11" scale="65" orientation="portrait" blackAndWhite="1" horizontalDpi="4294967294" verticalDpi="4294967294" r:id="rId1"/>
      <headerFooter alignWithMargins="0">
        <oddHeader>&amp;CDevis de masse et centrage établi le :  &amp;D   à   &amp;T</oddHeader>
      </headerFooter>
    </customSheetView>
  </customSheetViews>
  <mergeCells count="10">
    <mergeCell ref="G15:J15"/>
    <mergeCell ref="A16:D16"/>
    <mergeCell ref="G16:J16"/>
    <mergeCell ref="B50:D50"/>
    <mergeCell ref="G12:J12"/>
    <mergeCell ref="A1:C1"/>
    <mergeCell ref="C2:E2"/>
    <mergeCell ref="G4:J4"/>
    <mergeCell ref="A5:B5"/>
    <mergeCell ref="G5:J5"/>
  </mergeCells>
  <phoneticPr fontId="26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4" verticalDpi="4294967294" r:id="rId2"/>
  <headerFooter alignWithMargins="0">
    <oddHeader>&amp;CDevis de masse et centrage établi le :  &amp;D   à   &amp;T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3905" r:id="rId5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358140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906" r:id="rId6" name="Scroll Bar 2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358140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907" r:id="rId7" name="Scroll Bar 3">
              <controlPr locked="0" defaultSize="0" autoPict="0">
                <anchor moveWithCells="1">
                  <from>
                    <xdr:col>0</xdr:col>
                    <xdr:colOff>685800</xdr:colOff>
                    <xdr:row>7</xdr:row>
                    <xdr:rowOff>22860</xdr:rowOff>
                  </from>
                  <to>
                    <xdr:col>1</xdr:col>
                    <xdr:colOff>358140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908" r:id="rId8" name="Scroll Bar 4">
              <controlPr locked="0" defaultSize="0" autoPict="0">
                <anchor moveWithCells="1">
                  <from>
                    <xdr:col>0</xdr:col>
                    <xdr:colOff>495300</xdr:colOff>
                    <xdr:row>9</xdr:row>
                    <xdr:rowOff>22860</xdr:rowOff>
                  </from>
                  <to>
                    <xdr:col>0</xdr:col>
                    <xdr:colOff>1181100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909" r:id="rId9" name="Scroll Bar 5">
              <controlPr locked="0" defaultSize="0" autoPict="0">
                <anchor moveWithCells="1">
                  <from>
                    <xdr:col>0</xdr:col>
                    <xdr:colOff>800100</xdr:colOff>
                    <xdr:row>13</xdr:row>
                    <xdr:rowOff>7620</xdr:rowOff>
                  </from>
                  <to>
                    <xdr:col>1</xdr:col>
                    <xdr:colOff>525780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933" r:id="rId10" name="Scroll Bar 29">
              <controlPr locked="0" defaultSize="0" autoPict="0">
                <anchor moveWithCells="1">
                  <from>
                    <xdr:col>0</xdr:col>
                    <xdr:colOff>685800</xdr:colOff>
                    <xdr:row>8</xdr:row>
                    <xdr:rowOff>7620</xdr:rowOff>
                  </from>
                  <to>
                    <xdr:col>1</xdr:col>
                    <xdr:colOff>358140</xdr:colOff>
                    <xdr:row>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74"/>
  <sheetViews>
    <sheetView showGridLines="0" zoomScaleNormal="100" zoomScaleSheetLayoutView="75" workbookViewId="0">
      <selection activeCell="C6" sqref="C6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6" t="s">
        <v>49</v>
      </c>
      <c r="F1" s="6"/>
      <c r="G1" s="6"/>
      <c r="H1" s="6" t="s">
        <v>55</v>
      </c>
      <c r="I1" s="6"/>
      <c r="J1" s="7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46" t="s">
        <v>54</v>
      </c>
      <c r="H4" s="146"/>
      <c r="I4" s="146"/>
      <c r="J4" s="146"/>
    </row>
    <row r="5" spans="1:13" ht="18" customHeight="1" thickBot="1" x14ac:dyDescent="0.3">
      <c r="A5" s="131" t="s">
        <v>34</v>
      </c>
      <c r="B5" s="131"/>
      <c r="C5" s="11">
        <v>811</v>
      </c>
      <c r="D5" s="12">
        <v>2.444</v>
      </c>
      <c r="E5" s="101">
        <v>1982.6479999999999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180</v>
      </c>
      <c r="D6" s="12">
        <v>2.2999999999999998</v>
      </c>
      <c r="E6" s="23">
        <f>C6*D6</f>
        <v>413.99999999999994</v>
      </c>
      <c r="F6" s="21"/>
      <c r="G6" s="13" t="s">
        <v>2</v>
      </c>
      <c r="H6" s="14"/>
      <c r="I6" s="68">
        <f>C6</f>
        <v>180</v>
      </c>
      <c r="J6" s="15" t="s">
        <v>21</v>
      </c>
    </row>
    <row r="7" spans="1:13" ht="18" customHeight="1" x14ac:dyDescent="0.25">
      <c r="A7" s="20" t="s">
        <v>8</v>
      </c>
      <c r="B7" s="20"/>
      <c r="C7" s="66">
        <v>70</v>
      </c>
      <c r="D7" s="12">
        <v>3.25</v>
      </c>
      <c r="E7" s="23">
        <f>C7*D7</f>
        <v>227.5</v>
      </c>
      <c r="F7" s="21"/>
      <c r="G7" s="13" t="s">
        <v>8</v>
      </c>
      <c r="H7" s="14"/>
      <c r="I7" s="69">
        <f>C7</f>
        <v>70</v>
      </c>
      <c r="J7" s="15" t="s">
        <v>21</v>
      </c>
    </row>
    <row r="8" spans="1:13" ht="18" customHeight="1" x14ac:dyDescent="0.25">
      <c r="A8" s="27" t="s">
        <v>3</v>
      </c>
      <c r="B8" s="28"/>
      <c r="C8" s="66">
        <v>4</v>
      </c>
      <c r="D8" s="12">
        <v>3.65</v>
      </c>
      <c r="E8" s="23">
        <f>C8*D8</f>
        <v>14.6</v>
      </c>
      <c r="F8" s="21"/>
      <c r="G8" s="13" t="s">
        <v>3</v>
      </c>
      <c r="H8" s="14"/>
      <c r="I8" s="69">
        <f>C8</f>
        <v>4</v>
      </c>
      <c r="J8" s="15" t="s">
        <v>21</v>
      </c>
    </row>
    <row r="9" spans="1:13" ht="18" customHeight="1" thickBot="1" x14ac:dyDescent="0.3">
      <c r="A9" s="27" t="s">
        <v>6</v>
      </c>
      <c r="B9" s="33">
        <f>C9/3.785</f>
        <v>28.005284015852048</v>
      </c>
      <c r="C9" s="76">
        <v>106</v>
      </c>
      <c r="D9" s="12">
        <v>2.63</v>
      </c>
      <c r="E9" s="23">
        <f>C9*0.8*D9</f>
        <v>223.02400000000003</v>
      </c>
      <c r="F9" s="21"/>
      <c r="G9" s="13" t="s">
        <v>20</v>
      </c>
      <c r="H9" s="14"/>
      <c r="I9" s="70">
        <f>C9</f>
        <v>106</v>
      </c>
      <c r="J9" s="16" t="s">
        <v>22</v>
      </c>
    </row>
    <row r="10" spans="1:13" ht="18" customHeight="1" thickBot="1" x14ac:dyDescent="0.3">
      <c r="A10" s="89" t="s">
        <v>24</v>
      </c>
      <c r="B10" s="90" t="s">
        <v>50</v>
      </c>
      <c r="C10" s="96">
        <f>SUM(C5+C6+C7+C8+(C9*0.8))</f>
        <v>1149.8</v>
      </c>
      <c r="D10" s="12">
        <f>E10/C10</f>
        <v>2.4889302487389107</v>
      </c>
      <c r="E10" s="23">
        <f>SUM(E5:E9)</f>
        <v>2861.7719999999995</v>
      </c>
      <c r="F10" s="19"/>
      <c r="G10" s="13" t="s">
        <v>25</v>
      </c>
      <c r="H10" s="14"/>
      <c r="I10" s="71">
        <f>C13</f>
        <v>36</v>
      </c>
      <c r="J10" s="16" t="s">
        <v>22</v>
      </c>
    </row>
    <row r="11" spans="1:13" ht="18" customHeight="1" thickTop="1" thickBot="1" x14ac:dyDescent="0.3">
      <c r="A11" s="91" t="s">
        <v>17</v>
      </c>
      <c r="B11" s="92">
        <v>1092</v>
      </c>
      <c r="C11" s="97">
        <f>C10-(C13*0.72)</f>
        <v>1123.8799999999999</v>
      </c>
      <c r="D11" s="12">
        <f>E11/C11</f>
        <v>2.4789372530875178</v>
      </c>
      <c r="E11" s="23">
        <f>E10-E13</f>
        <v>2786.0279999999993</v>
      </c>
      <c r="F11" s="19"/>
      <c r="G11" s="143" t="s">
        <v>28</v>
      </c>
      <c r="H11" s="143"/>
      <c r="I11" s="143"/>
      <c r="J11" s="143"/>
    </row>
    <row r="12" spans="1:13" ht="18" customHeight="1" x14ac:dyDescent="0.25">
      <c r="A12" s="88" t="s">
        <v>18</v>
      </c>
      <c r="B12" s="94"/>
      <c r="C12" s="93">
        <f>C10-C9*0.8</f>
        <v>1065</v>
      </c>
      <c r="D12" s="12">
        <f>E12/C12</f>
        <v>2.4776976525821595</v>
      </c>
      <c r="E12" s="23">
        <f>E10-E9</f>
        <v>2638.7479999999996</v>
      </c>
      <c r="F12" s="19"/>
      <c r="G12" s="17" t="s">
        <v>27</v>
      </c>
      <c r="H12" s="64">
        <v>10</v>
      </c>
      <c r="I12" s="17" t="s">
        <v>22</v>
      </c>
      <c r="J12" s="64">
        <v>37</v>
      </c>
    </row>
    <row r="13" spans="1:13" ht="18" customHeight="1" x14ac:dyDescent="0.25">
      <c r="A13" s="98" t="s">
        <v>38</v>
      </c>
      <c r="B13" s="99"/>
      <c r="C13" s="77">
        <v>36</v>
      </c>
      <c r="D13" s="12">
        <f>D9</f>
        <v>2.63</v>
      </c>
      <c r="E13" s="23">
        <f>C13*0.8*D13</f>
        <v>75.744</v>
      </c>
      <c r="F13" s="19"/>
      <c r="G13" s="17" t="s">
        <v>22</v>
      </c>
      <c r="H13" s="65">
        <f>H12*3.785</f>
        <v>37.85</v>
      </c>
      <c r="I13" s="17" t="s">
        <v>27</v>
      </c>
      <c r="J13" s="65">
        <f>J12/3.785</f>
        <v>9.7754293262879788</v>
      </c>
    </row>
    <row r="14" spans="1:13" ht="18" customHeight="1" thickBot="1" x14ac:dyDescent="0.3">
      <c r="A14" s="24" t="s">
        <v>39</v>
      </c>
      <c r="B14" s="25">
        <f>C13/18</f>
        <v>2</v>
      </c>
      <c r="C14" s="26">
        <f>C13/3.785</f>
        <v>9.5112285336856015</v>
      </c>
      <c r="D14" s="12"/>
      <c r="E14" s="23"/>
      <c r="F14" s="19"/>
      <c r="G14" s="136"/>
      <c r="H14" s="136"/>
      <c r="I14" s="136"/>
      <c r="J14" s="136"/>
    </row>
    <row r="15" spans="1:13" ht="14.25" customHeight="1" x14ac:dyDescent="0.25">
      <c r="A15" s="138" t="s">
        <v>51</v>
      </c>
      <c r="B15" s="139"/>
      <c r="C15" s="139"/>
      <c r="D15" s="139"/>
      <c r="E15" s="22"/>
      <c r="F15" s="19"/>
      <c r="G15" s="147" t="s">
        <v>66</v>
      </c>
      <c r="H15" s="136"/>
      <c r="I15" s="136"/>
      <c r="J15" s="136"/>
    </row>
    <row r="16" spans="1:13" x14ac:dyDescent="0.25">
      <c r="A16" s="19"/>
      <c r="B16" s="21"/>
      <c r="C16" s="21"/>
      <c r="D16" s="21"/>
      <c r="E16" s="21"/>
      <c r="F16" s="19"/>
      <c r="G16" s="9"/>
      <c r="H16" s="9"/>
      <c r="I16" s="9"/>
      <c r="J16" s="9"/>
    </row>
    <row r="17" spans="1:10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x14ac:dyDescent="0.25">
      <c r="A45" s="9"/>
      <c r="B45" s="8"/>
      <c r="C45" s="8"/>
      <c r="D45" s="8"/>
      <c r="E45" s="8"/>
      <c r="F45" s="9"/>
      <c r="G45" s="9"/>
      <c r="H45" s="9"/>
      <c r="I45" s="9"/>
      <c r="J45" s="9"/>
    </row>
    <row r="46" spans="1:10" ht="21" customHeight="1" x14ac:dyDescent="0.25">
      <c r="A46" s="60"/>
      <c r="B46" s="61" t="s">
        <v>33</v>
      </c>
      <c r="C46" s="62" t="s">
        <v>31</v>
      </c>
      <c r="D46" s="62"/>
      <c r="E46" s="62" t="s">
        <v>32</v>
      </c>
      <c r="F46" s="62"/>
      <c r="G46" s="63"/>
      <c r="H46" s="9"/>
      <c r="I46" s="9"/>
      <c r="J46" s="9"/>
    </row>
    <row r="48" spans="1:10" ht="13.8" thickBot="1" x14ac:dyDescent="0.3">
      <c r="A48" s="36"/>
      <c r="B48" s="35"/>
      <c r="C48" s="35"/>
      <c r="D48" s="35"/>
      <c r="E48" s="35"/>
      <c r="F48" s="36"/>
      <c r="G48" s="36"/>
      <c r="H48" s="36"/>
    </row>
    <row r="49" spans="1:8" x14ac:dyDescent="0.25">
      <c r="A49" s="36"/>
      <c r="B49" s="148" t="s">
        <v>7</v>
      </c>
      <c r="C49" s="149"/>
      <c r="D49" s="150"/>
      <c r="E49" s="36"/>
      <c r="F49" s="36"/>
      <c r="G49" s="36"/>
      <c r="H49" s="36"/>
    </row>
    <row r="50" spans="1:8" ht="26.4" x14ac:dyDescent="0.25">
      <c r="A50" s="36"/>
      <c r="B50" s="79" t="s">
        <v>0</v>
      </c>
      <c r="C50" s="38" t="s">
        <v>1</v>
      </c>
      <c r="D50" s="80" t="s">
        <v>4</v>
      </c>
      <c r="E50" s="36"/>
      <c r="F50" s="36"/>
      <c r="G50" s="36"/>
      <c r="H50" s="36"/>
    </row>
    <row r="51" spans="1:8" x14ac:dyDescent="0.25">
      <c r="A51" s="36"/>
      <c r="B51" s="81">
        <v>780</v>
      </c>
      <c r="C51" s="41">
        <v>2.4</v>
      </c>
      <c r="D51" s="82">
        <f t="shared" ref="D51:D59" si="0">C51*B51</f>
        <v>1872</v>
      </c>
      <c r="E51" s="36"/>
      <c r="F51" s="36"/>
      <c r="G51" s="36"/>
      <c r="H51" s="36"/>
    </row>
    <row r="52" spans="1:8" x14ac:dyDescent="0.25">
      <c r="A52" s="36"/>
      <c r="B52" s="83">
        <v>980</v>
      </c>
      <c r="C52" s="44">
        <v>2.4</v>
      </c>
      <c r="D52" s="84">
        <f t="shared" si="0"/>
        <v>2352</v>
      </c>
      <c r="E52" s="36"/>
      <c r="F52" s="36"/>
      <c r="G52" s="36"/>
      <c r="H52" s="36"/>
    </row>
    <row r="53" spans="1:8" x14ac:dyDescent="0.25">
      <c r="A53" s="36"/>
      <c r="B53" s="81">
        <v>1150</v>
      </c>
      <c r="C53" s="41">
        <v>2.46</v>
      </c>
      <c r="D53" s="82">
        <f t="shared" si="0"/>
        <v>2829</v>
      </c>
      <c r="E53" s="36"/>
      <c r="F53" s="36"/>
      <c r="G53" s="36"/>
      <c r="H53" s="36"/>
    </row>
    <row r="54" spans="1:8" x14ac:dyDescent="0.25">
      <c r="A54" s="36"/>
      <c r="B54" s="83">
        <v>1150</v>
      </c>
      <c r="C54" s="44">
        <v>2.59</v>
      </c>
      <c r="D54" s="84">
        <f t="shared" si="0"/>
        <v>2978.5</v>
      </c>
      <c r="E54" s="36"/>
      <c r="F54" s="36"/>
      <c r="G54" s="36"/>
      <c r="H54" s="36"/>
    </row>
    <row r="55" spans="1:8" x14ac:dyDescent="0.25">
      <c r="A55" s="36"/>
      <c r="B55" s="81">
        <v>980</v>
      </c>
      <c r="C55" s="41">
        <v>2.59</v>
      </c>
      <c r="D55" s="82">
        <f t="shared" si="0"/>
        <v>2538.1999999999998</v>
      </c>
      <c r="E55" s="36"/>
      <c r="F55" s="36"/>
      <c r="G55" s="36"/>
      <c r="H55" s="36"/>
    </row>
    <row r="56" spans="1:8" x14ac:dyDescent="0.25">
      <c r="A56" s="36"/>
      <c r="B56" s="83">
        <v>980</v>
      </c>
      <c r="C56" s="44">
        <v>2.4</v>
      </c>
      <c r="D56" s="84">
        <f t="shared" si="0"/>
        <v>2352</v>
      </c>
      <c r="E56" s="36"/>
      <c r="F56" s="36"/>
      <c r="G56" s="36"/>
      <c r="H56" s="36"/>
    </row>
    <row r="57" spans="1:8" x14ac:dyDescent="0.25">
      <c r="A57" s="36"/>
      <c r="B57" s="81">
        <v>980</v>
      </c>
      <c r="C57" s="41">
        <v>2.59</v>
      </c>
      <c r="D57" s="82">
        <f t="shared" si="0"/>
        <v>2538.1999999999998</v>
      </c>
      <c r="E57" s="36"/>
      <c r="F57" s="36"/>
      <c r="G57" s="36"/>
      <c r="H57" s="36"/>
    </row>
    <row r="58" spans="1:8" x14ac:dyDescent="0.25">
      <c r="A58" s="36"/>
      <c r="B58" s="83">
        <v>780</v>
      </c>
      <c r="C58" s="44">
        <v>2.59</v>
      </c>
      <c r="D58" s="84">
        <f t="shared" si="0"/>
        <v>2020.1999999999998</v>
      </c>
      <c r="E58" s="36"/>
      <c r="F58" s="36"/>
      <c r="G58" s="36"/>
      <c r="H58" s="36"/>
    </row>
    <row r="59" spans="1:8" ht="13.8" thickBot="1" x14ac:dyDescent="0.3">
      <c r="A59" s="36"/>
      <c r="B59" s="85">
        <v>780</v>
      </c>
      <c r="C59" s="86">
        <v>2.4</v>
      </c>
      <c r="D59" s="87">
        <f t="shared" si="0"/>
        <v>1872</v>
      </c>
      <c r="E59" s="36"/>
      <c r="F59" s="36"/>
      <c r="G59" s="36"/>
      <c r="H59" s="36"/>
    </row>
    <row r="60" spans="1:8" x14ac:dyDescent="0.25">
      <c r="A60" s="36"/>
      <c r="B60" s="78"/>
      <c r="C60" s="44"/>
      <c r="D60" s="78"/>
      <c r="E60" s="36"/>
      <c r="F60" s="36"/>
      <c r="G60" s="36"/>
      <c r="H60" s="36"/>
    </row>
    <row r="61" spans="1:8" x14ac:dyDescent="0.25">
      <c r="A61" s="36"/>
      <c r="B61" s="36"/>
      <c r="C61" s="36"/>
      <c r="D61" s="36"/>
      <c r="E61" s="36"/>
      <c r="F61" s="36"/>
      <c r="G61" s="36"/>
      <c r="H61" s="36"/>
    </row>
    <row r="62" spans="1:8" x14ac:dyDescent="0.25">
      <c r="A62" s="36"/>
      <c r="B62" s="36"/>
      <c r="C62" s="36"/>
      <c r="D62"/>
      <c r="E62"/>
    </row>
    <row r="63" spans="1:8" x14ac:dyDescent="0.25">
      <c r="A63" s="36"/>
      <c r="B63" s="36"/>
      <c r="C63" s="36"/>
      <c r="D63"/>
      <c r="E63"/>
    </row>
    <row r="64" spans="1:8" x14ac:dyDescent="0.25">
      <c r="A64" s="36"/>
      <c r="B64" s="36"/>
      <c r="C64" s="36"/>
      <c r="D64"/>
      <c r="E64"/>
    </row>
    <row r="65" spans="1:8" x14ac:dyDescent="0.25">
      <c r="A65" s="36"/>
      <c r="B65" s="36"/>
      <c r="C65" s="36"/>
      <c r="D65"/>
      <c r="E65"/>
    </row>
    <row r="66" spans="1:8" x14ac:dyDescent="0.25">
      <c r="B66"/>
      <c r="C66" s="36"/>
      <c r="D66"/>
      <c r="E66"/>
    </row>
    <row r="67" spans="1:8" x14ac:dyDescent="0.25">
      <c r="B67"/>
      <c r="C67" s="36"/>
      <c r="D67"/>
      <c r="E67"/>
    </row>
    <row r="68" spans="1:8" x14ac:dyDescent="0.25">
      <c r="B68"/>
      <c r="C68" s="36"/>
      <c r="D68"/>
      <c r="E68"/>
    </row>
    <row r="69" spans="1:8" x14ac:dyDescent="0.25">
      <c r="H69" s="36"/>
    </row>
    <row r="70" spans="1:8" x14ac:dyDescent="0.25">
      <c r="H70" s="36"/>
    </row>
    <row r="71" spans="1:8" x14ac:dyDescent="0.25">
      <c r="H71" s="36"/>
    </row>
    <row r="72" spans="1:8" x14ac:dyDescent="0.25">
      <c r="H72" s="36"/>
    </row>
    <row r="73" spans="1:8" x14ac:dyDescent="0.25">
      <c r="H73" s="36"/>
    </row>
    <row r="74" spans="1:8" x14ac:dyDescent="0.25">
      <c r="H74" s="36"/>
    </row>
  </sheetData>
  <sheetProtection sheet="1" objects="1" scenarios="1" selectLockedCells="1"/>
  <customSheetViews>
    <customSheetView guid="{5D1362B7-C685-4A82-A04B-1AA15BC8235B}" showGridLines="0" fitToPage="1" hiddenRows="1">
      <selection activeCell="H11" sqref="H11"/>
      <pageMargins left="0.62992125984251968" right="0.31496062992125984" top="0.98425196850393704" bottom="0.19685039370078741" header="0.6692913385826772" footer="0.15748031496062992"/>
      <printOptions horizontalCentered="1"/>
      <pageSetup paperSize="11" scale="65" orientation="portrait" blackAndWhite="1" horizontalDpi="4294967293" verticalDpi="300" r:id="rId1"/>
      <headerFooter alignWithMargins="0">
        <oddHeader>&amp;CDevis de masse et centrage établi le :  &amp;D   à   &amp;T</oddHeader>
      </headerFooter>
    </customSheetView>
  </customSheetViews>
  <mergeCells count="10">
    <mergeCell ref="G14:J14"/>
    <mergeCell ref="A15:D15"/>
    <mergeCell ref="G15:J15"/>
    <mergeCell ref="B49:D49"/>
    <mergeCell ref="G11:J11"/>
    <mergeCell ref="A1:C1"/>
    <mergeCell ref="C2:E2"/>
    <mergeCell ref="G4:J4"/>
    <mergeCell ref="A5:B5"/>
    <mergeCell ref="G5:J5"/>
  </mergeCells>
  <phoneticPr fontId="26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3" verticalDpi="300" r:id="rId2"/>
  <headerFooter alignWithMargins="0">
    <oddHeader>&amp;CDevis de masse et centrage établi le :  &amp;D   à   &amp;T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5233" r:id="rId5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358140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234" r:id="rId6" name="Scroll Bar 2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358140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235" r:id="rId7" name="Scroll Bar 3">
              <controlPr locked="0" defaultSize="0" autoPict="0">
                <anchor moveWithCells="1">
                  <from>
                    <xdr:col>0</xdr:col>
                    <xdr:colOff>685800</xdr:colOff>
                    <xdr:row>7</xdr:row>
                    <xdr:rowOff>22860</xdr:rowOff>
                  </from>
                  <to>
                    <xdr:col>1</xdr:col>
                    <xdr:colOff>350520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236" r:id="rId8" name="Scroll Bar 4">
              <controlPr locked="0" defaultSize="0" autoPict="0">
                <anchor moveWithCells="1">
                  <from>
                    <xdr:col>0</xdr:col>
                    <xdr:colOff>495300</xdr:colOff>
                    <xdr:row>8</xdr:row>
                    <xdr:rowOff>22860</xdr:rowOff>
                  </from>
                  <to>
                    <xdr:col>0</xdr:col>
                    <xdr:colOff>1181100</xdr:colOff>
                    <xdr:row>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237" r:id="rId9" name="Scroll Bar 5">
              <controlPr locked="0" defaultSize="0" autoPict="0">
                <anchor moveWithCells="1">
                  <from>
                    <xdr:col>0</xdr:col>
                    <xdr:colOff>800100</xdr:colOff>
                    <xdr:row>12</xdr:row>
                    <xdr:rowOff>7620</xdr:rowOff>
                  </from>
                  <to>
                    <xdr:col>1</xdr:col>
                    <xdr:colOff>525780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74"/>
  <sheetViews>
    <sheetView showGridLines="0" zoomScaleNormal="100" zoomScaleSheetLayoutView="75" workbookViewId="0">
      <selection activeCell="C6" sqref="C6"/>
    </sheetView>
  </sheetViews>
  <sheetFormatPr baseColWidth="10" defaultRowHeight="13.2" x14ac:dyDescent="0.25"/>
  <cols>
    <col min="1" max="1" width="22.109375" customWidth="1"/>
    <col min="2" max="2" width="10.44140625" style="3" customWidth="1"/>
    <col min="3" max="3" width="9.6640625" style="3" customWidth="1"/>
    <col min="4" max="4" width="11.44140625" style="3"/>
    <col min="5" max="5" width="10.44140625" style="3" customWidth="1"/>
    <col min="6" max="6" width="1.44140625" customWidth="1"/>
    <col min="7" max="7" width="8.5546875" customWidth="1"/>
    <col min="8" max="8" width="8.44140625" customWidth="1"/>
    <col min="9" max="9" width="6.5546875" customWidth="1"/>
    <col min="10" max="10" width="7.44140625" customWidth="1"/>
    <col min="11" max="11" width="9" customWidth="1"/>
    <col min="12" max="12" width="8.33203125" customWidth="1"/>
    <col min="13" max="13" width="11" customWidth="1"/>
  </cols>
  <sheetData>
    <row r="1" spans="1:13" ht="24.6" x14ac:dyDescent="0.4">
      <c r="A1" s="129" t="s">
        <v>26</v>
      </c>
      <c r="B1" s="129"/>
      <c r="C1" s="129"/>
      <c r="D1" s="5"/>
      <c r="E1" s="6" t="s">
        <v>49</v>
      </c>
      <c r="F1" s="6"/>
      <c r="G1" s="6"/>
      <c r="H1" s="6" t="s">
        <v>77</v>
      </c>
      <c r="I1" s="6"/>
      <c r="J1" s="7"/>
      <c r="K1" s="4"/>
    </row>
    <row r="2" spans="1:13" ht="64.5" customHeight="1" x14ac:dyDescent="0.25">
      <c r="A2" s="8"/>
      <c r="B2" s="8"/>
      <c r="C2" s="130" t="s">
        <v>41</v>
      </c>
      <c r="D2" s="130"/>
      <c r="E2" s="130"/>
      <c r="F2" s="9"/>
      <c r="G2" s="9"/>
      <c r="H2" s="9"/>
      <c r="I2" s="9"/>
      <c r="J2" s="9"/>
    </row>
    <row r="3" spans="1:13" ht="12.75" hidden="1" customHeight="1" x14ac:dyDescent="0.25">
      <c r="A3" s="9" t="s">
        <v>5</v>
      </c>
      <c r="B3" s="8"/>
      <c r="C3" s="8"/>
      <c r="D3" s="8"/>
      <c r="E3" s="8"/>
      <c r="F3" s="9"/>
      <c r="G3" s="9"/>
      <c r="H3" s="9"/>
      <c r="I3" s="9"/>
      <c r="J3" s="10"/>
      <c r="K3" s="1"/>
      <c r="L3" s="1"/>
      <c r="M3" s="2"/>
    </row>
    <row r="4" spans="1:13" ht="26.25" customHeight="1" x14ac:dyDescent="0.25">
      <c r="A4" s="29"/>
      <c r="B4" s="30"/>
      <c r="C4" s="31" t="s">
        <v>0</v>
      </c>
      <c r="D4" s="32" t="s">
        <v>23</v>
      </c>
      <c r="E4" s="32" t="s">
        <v>4</v>
      </c>
      <c r="F4" s="9"/>
      <c r="G4" s="152" t="s">
        <v>78</v>
      </c>
      <c r="H4" s="152"/>
      <c r="I4" s="152"/>
      <c r="J4" s="152"/>
    </row>
    <row r="5" spans="1:13" ht="18" customHeight="1" thickBot="1" x14ac:dyDescent="0.3">
      <c r="A5" s="131" t="s">
        <v>34</v>
      </c>
      <c r="B5" s="131"/>
      <c r="C5" s="11">
        <v>762</v>
      </c>
      <c r="D5" s="12">
        <f>E5/C5</f>
        <v>2.4145774278215222</v>
      </c>
      <c r="E5" s="101">
        <v>1839.9079999999999</v>
      </c>
      <c r="F5" s="19"/>
      <c r="G5" s="132" t="s">
        <v>40</v>
      </c>
      <c r="H5" s="133"/>
      <c r="I5" s="134"/>
      <c r="J5" s="135"/>
    </row>
    <row r="6" spans="1:13" ht="18" customHeight="1" thickTop="1" x14ac:dyDescent="0.25">
      <c r="A6" s="20" t="s">
        <v>2</v>
      </c>
      <c r="B6" s="20"/>
      <c r="C6" s="66">
        <v>170</v>
      </c>
      <c r="D6" s="12">
        <v>2.2999999999999998</v>
      </c>
      <c r="E6" s="23">
        <f>C6*D6</f>
        <v>390.99999999999994</v>
      </c>
      <c r="F6" s="21"/>
      <c r="G6" s="13" t="s">
        <v>2</v>
      </c>
      <c r="H6" s="14"/>
      <c r="I6" s="68">
        <f>C6</f>
        <v>170</v>
      </c>
      <c r="J6" s="15" t="s">
        <v>21</v>
      </c>
    </row>
    <row r="7" spans="1:13" ht="18" customHeight="1" x14ac:dyDescent="0.25">
      <c r="A7" s="20" t="s">
        <v>8</v>
      </c>
      <c r="B7" s="20"/>
      <c r="C7" s="66">
        <v>0</v>
      </c>
      <c r="D7" s="12">
        <v>3.25</v>
      </c>
      <c r="E7" s="23">
        <f>C7*D7</f>
        <v>0</v>
      </c>
      <c r="F7" s="21"/>
      <c r="G7" s="13" t="s">
        <v>8</v>
      </c>
      <c r="H7" s="14"/>
      <c r="I7" s="69">
        <f>C7</f>
        <v>0</v>
      </c>
      <c r="J7" s="15" t="s">
        <v>21</v>
      </c>
    </row>
    <row r="8" spans="1:13" ht="18" customHeight="1" x14ac:dyDescent="0.25">
      <c r="A8" s="27" t="s">
        <v>3</v>
      </c>
      <c r="B8" s="28"/>
      <c r="C8" s="66">
        <v>10</v>
      </c>
      <c r="D8" s="12">
        <v>3.65</v>
      </c>
      <c r="E8" s="23">
        <f>C8*D8</f>
        <v>36.5</v>
      </c>
      <c r="F8" s="21"/>
      <c r="G8" s="13" t="s">
        <v>3</v>
      </c>
      <c r="H8" s="14"/>
      <c r="I8" s="69">
        <f>C8</f>
        <v>10</v>
      </c>
      <c r="J8" s="15" t="s">
        <v>21</v>
      </c>
    </row>
    <row r="9" spans="1:13" ht="18" customHeight="1" thickBot="1" x14ac:dyDescent="0.3">
      <c r="A9" s="27" t="s">
        <v>6</v>
      </c>
      <c r="B9" s="33">
        <f>C9/3.785</f>
        <v>23.513870541611624</v>
      </c>
      <c r="C9" s="76">
        <v>89</v>
      </c>
      <c r="D9" s="12">
        <v>2.63</v>
      </c>
      <c r="E9" s="23">
        <f>C9*0.72*D9</f>
        <v>168.53039999999999</v>
      </c>
      <c r="F9" s="21"/>
      <c r="G9" s="13" t="s">
        <v>20</v>
      </c>
      <c r="H9" s="14"/>
      <c r="I9" s="70">
        <f>C9</f>
        <v>89</v>
      </c>
      <c r="J9" s="16" t="s">
        <v>22</v>
      </c>
    </row>
    <row r="10" spans="1:13" ht="18" customHeight="1" thickBot="1" x14ac:dyDescent="0.3">
      <c r="A10" s="89" t="s">
        <v>24</v>
      </c>
      <c r="B10" s="90" t="s">
        <v>50</v>
      </c>
      <c r="C10" s="96">
        <f>SUM(C5+C6+C7+C8+(C9*0.8))</f>
        <v>1013.2</v>
      </c>
      <c r="D10" s="12">
        <f>E10/C10</f>
        <v>2.4042029214370313</v>
      </c>
      <c r="E10" s="23">
        <f>SUM(E5:E9)</f>
        <v>2435.9384</v>
      </c>
      <c r="F10" s="19"/>
      <c r="G10" s="13" t="s">
        <v>25</v>
      </c>
      <c r="H10" s="14"/>
      <c r="I10" s="71">
        <f>C13</f>
        <v>18</v>
      </c>
      <c r="J10" s="16" t="s">
        <v>22</v>
      </c>
    </row>
    <row r="11" spans="1:13" ht="18" customHeight="1" thickTop="1" thickBot="1" x14ac:dyDescent="0.3">
      <c r="A11" s="91" t="s">
        <v>17</v>
      </c>
      <c r="B11" s="92">
        <v>1092</v>
      </c>
      <c r="C11" s="97">
        <f>C10-(C13*0.72)</f>
        <v>1000.24</v>
      </c>
      <c r="D11" s="12">
        <f>E11/C11</f>
        <v>2.4012772934495721</v>
      </c>
      <c r="E11" s="23">
        <f>E10-E13</f>
        <v>2401.8535999999999</v>
      </c>
      <c r="F11" s="19"/>
      <c r="G11" s="143" t="s">
        <v>28</v>
      </c>
      <c r="H11" s="143"/>
      <c r="I11" s="143"/>
      <c r="J11" s="143"/>
    </row>
    <row r="12" spans="1:13" ht="18" customHeight="1" x14ac:dyDescent="0.25">
      <c r="A12" s="88" t="s">
        <v>18</v>
      </c>
      <c r="B12" s="94"/>
      <c r="C12" s="93">
        <f>C10-C9*0.8</f>
        <v>942</v>
      </c>
      <c r="D12" s="12">
        <f>E12/C12</f>
        <v>2.4070148619957537</v>
      </c>
      <c r="E12" s="23">
        <f>E10-E9</f>
        <v>2267.4079999999999</v>
      </c>
      <c r="F12" s="19"/>
      <c r="G12" s="17" t="s">
        <v>27</v>
      </c>
      <c r="H12" s="64">
        <v>10</v>
      </c>
      <c r="I12" s="17" t="s">
        <v>22</v>
      </c>
      <c r="J12" s="64">
        <v>37</v>
      </c>
    </row>
    <row r="13" spans="1:13" ht="18" customHeight="1" x14ac:dyDescent="0.25">
      <c r="A13" s="98" t="s">
        <v>38</v>
      </c>
      <c r="B13" s="99"/>
      <c r="C13" s="77">
        <v>18</v>
      </c>
      <c r="D13" s="12">
        <f>D9</f>
        <v>2.63</v>
      </c>
      <c r="E13" s="23">
        <f>C13*0.72*D13</f>
        <v>34.084799999999994</v>
      </c>
      <c r="F13" s="19"/>
      <c r="G13" s="17" t="s">
        <v>22</v>
      </c>
      <c r="H13" s="65">
        <f>H12*3.785</f>
        <v>37.85</v>
      </c>
      <c r="I13" s="17" t="s">
        <v>27</v>
      </c>
      <c r="J13" s="65">
        <f>J12/3.785</f>
        <v>9.7754293262879788</v>
      </c>
    </row>
    <row r="14" spans="1:13" ht="18" customHeight="1" thickBot="1" x14ac:dyDescent="0.3">
      <c r="A14" s="24" t="s">
        <v>39</v>
      </c>
      <c r="B14" s="25">
        <f>C13/18</f>
        <v>1</v>
      </c>
      <c r="C14" s="26">
        <f>C13/3.785</f>
        <v>4.7556142668428008</v>
      </c>
      <c r="D14" s="12"/>
      <c r="E14" s="23"/>
      <c r="F14" s="19"/>
      <c r="G14" s="136"/>
      <c r="H14" s="136"/>
      <c r="I14" s="136"/>
      <c r="J14" s="136"/>
    </row>
    <row r="15" spans="1:13" ht="14.25" customHeight="1" x14ac:dyDescent="0.25">
      <c r="A15" s="138" t="s">
        <v>51</v>
      </c>
      <c r="B15" s="139"/>
      <c r="C15" s="139"/>
      <c r="D15" s="139"/>
      <c r="E15" s="22"/>
      <c r="F15" s="19"/>
      <c r="G15" s="147" t="s">
        <v>66</v>
      </c>
      <c r="H15" s="136"/>
      <c r="I15" s="136"/>
      <c r="J15" s="136"/>
    </row>
    <row r="16" spans="1:13" x14ac:dyDescent="0.25">
      <c r="A16" s="19"/>
      <c r="B16" s="21"/>
      <c r="C16" s="21"/>
      <c r="D16" s="21"/>
      <c r="E16" s="21"/>
      <c r="F16" s="19"/>
      <c r="G16" s="9"/>
      <c r="H16" s="9"/>
      <c r="I16" s="9"/>
      <c r="J16" s="9"/>
    </row>
    <row r="17" spans="1:10" x14ac:dyDescent="0.25">
      <c r="A17" s="9"/>
      <c r="B17" s="8"/>
      <c r="C17" s="8"/>
      <c r="D17" s="8"/>
      <c r="E17" s="8"/>
      <c r="F17" s="9"/>
      <c r="G17" s="9"/>
      <c r="H17" s="9"/>
      <c r="I17" s="9"/>
      <c r="J17" s="9"/>
    </row>
    <row r="18" spans="1:10" x14ac:dyDescent="0.25">
      <c r="A18" s="9"/>
      <c r="B18" s="8"/>
      <c r="C18" s="8"/>
      <c r="D18" s="8"/>
      <c r="E18" s="8"/>
      <c r="F18" s="9"/>
      <c r="G18" s="9"/>
      <c r="H18" s="9"/>
      <c r="I18" s="9"/>
      <c r="J18" s="9"/>
    </row>
    <row r="19" spans="1:10" x14ac:dyDescent="0.25">
      <c r="A19" s="9"/>
      <c r="B19" s="8"/>
      <c r="C19" s="8"/>
      <c r="D19" s="8"/>
      <c r="E19" s="8"/>
      <c r="F19" s="9"/>
      <c r="G19" s="9"/>
      <c r="H19" s="9"/>
      <c r="I19" s="9"/>
      <c r="J19" s="9"/>
    </row>
    <row r="20" spans="1:10" x14ac:dyDescent="0.25">
      <c r="A20" s="9"/>
      <c r="B20" s="8"/>
      <c r="C20" s="8"/>
      <c r="D20" s="8"/>
      <c r="E20" s="8"/>
      <c r="F20" s="9"/>
      <c r="G20" s="9"/>
      <c r="H20" s="9"/>
      <c r="I20" s="9"/>
      <c r="J20" s="9"/>
    </row>
    <row r="21" spans="1:10" x14ac:dyDescent="0.25">
      <c r="A21" s="9"/>
      <c r="B21" s="8"/>
      <c r="C21" s="8"/>
      <c r="D21" s="8"/>
      <c r="E21" s="8"/>
      <c r="F21" s="9"/>
      <c r="G21" s="9"/>
      <c r="H21" s="9"/>
      <c r="I21" s="9"/>
      <c r="J21" s="9"/>
    </row>
    <row r="22" spans="1:10" x14ac:dyDescent="0.25">
      <c r="A22" s="9"/>
      <c r="B22" s="8"/>
      <c r="C22" s="8"/>
      <c r="D22" s="8"/>
      <c r="E22" s="8"/>
      <c r="F22" s="9"/>
      <c r="G22" s="9"/>
      <c r="H22" s="9"/>
      <c r="I22" s="9"/>
      <c r="J22" s="9"/>
    </row>
    <row r="23" spans="1:10" x14ac:dyDescent="0.25">
      <c r="A23" s="9"/>
      <c r="B23" s="8"/>
      <c r="C23" s="8"/>
      <c r="D23" s="8"/>
      <c r="E23" s="8"/>
      <c r="F23" s="9"/>
      <c r="G23" s="9"/>
      <c r="H23" s="9"/>
      <c r="I23" s="9"/>
      <c r="J23" s="9"/>
    </row>
    <row r="24" spans="1:10" x14ac:dyDescent="0.25">
      <c r="A24" s="9"/>
      <c r="B24" s="8"/>
      <c r="C24" s="8"/>
      <c r="D24" s="8"/>
      <c r="E24" s="8"/>
      <c r="F24" s="9"/>
      <c r="G24" s="9"/>
      <c r="H24" s="9"/>
      <c r="I24" s="9"/>
      <c r="J24" s="9"/>
    </row>
    <row r="25" spans="1:10" x14ac:dyDescent="0.25">
      <c r="A25" s="9"/>
      <c r="B25" s="8"/>
      <c r="C25" s="8"/>
      <c r="D25" s="8"/>
      <c r="E25" s="8"/>
      <c r="F25" s="9"/>
      <c r="G25" s="9"/>
      <c r="H25" s="9"/>
      <c r="I25" s="9"/>
      <c r="J25" s="9"/>
    </row>
    <row r="26" spans="1:10" x14ac:dyDescent="0.25">
      <c r="A26" s="9"/>
      <c r="B26" s="8"/>
      <c r="C26" s="8"/>
      <c r="D26" s="8"/>
      <c r="E26" s="8"/>
      <c r="F26" s="9"/>
      <c r="G26" s="9"/>
      <c r="H26" s="9"/>
      <c r="I26" s="9"/>
      <c r="J26" s="9"/>
    </row>
    <row r="27" spans="1:10" x14ac:dyDescent="0.25">
      <c r="A27" s="9"/>
      <c r="B27" s="8"/>
      <c r="C27" s="8"/>
      <c r="D27" s="8"/>
      <c r="E27" s="8"/>
      <c r="F27" s="9"/>
      <c r="G27" s="9"/>
      <c r="H27" s="9"/>
      <c r="I27" s="9"/>
      <c r="J27" s="9"/>
    </row>
    <row r="28" spans="1:10" x14ac:dyDescent="0.25">
      <c r="A28" s="9"/>
      <c r="B28" s="8"/>
      <c r="C28" s="8"/>
      <c r="D28" s="8"/>
      <c r="E28" s="8"/>
      <c r="F28" s="9"/>
      <c r="G28" s="9"/>
      <c r="H28" s="9"/>
      <c r="I28" s="9"/>
      <c r="J28" s="9"/>
    </row>
    <row r="29" spans="1:10" x14ac:dyDescent="0.25">
      <c r="A29" s="9"/>
      <c r="B29" s="8"/>
      <c r="C29" s="8"/>
      <c r="D29" s="8"/>
      <c r="E29" s="8"/>
      <c r="F29" s="9"/>
      <c r="G29" s="9"/>
      <c r="H29" s="9"/>
      <c r="I29" s="9"/>
      <c r="J29" s="9"/>
    </row>
    <row r="30" spans="1:10" x14ac:dyDescent="0.25">
      <c r="A30" s="9"/>
      <c r="B30" s="8"/>
      <c r="C30" s="8"/>
      <c r="D30" s="8"/>
      <c r="E30" s="8"/>
      <c r="F30" s="9"/>
      <c r="G30" s="9"/>
      <c r="H30" s="9"/>
      <c r="I30" s="9"/>
      <c r="J30" s="9"/>
    </row>
    <row r="31" spans="1:10" x14ac:dyDescent="0.25">
      <c r="A31" s="9"/>
      <c r="B31" s="8"/>
      <c r="C31" s="8"/>
      <c r="D31" s="8"/>
      <c r="E31" s="8"/>
      <c r="F31" s="9"/>
      <c r="G31" s="9"/>
      <c r="H31" s="9"/>
      <c r="I31" s="9"/>
      <c r="J31" s="9"/>
    </row>
    <row r="32" spans="1:10" x14ac:dyDescent="0.25">
      <c r="A32" s="9"/>
      <c r="B32" s="8"/>
      <c r="C32" s="8"/>
      <c r="D32" s="8"/>
      <c r="E32" s="8"/>
      <c r="F32" s="9"/>
      <c r="G32" s="9"/>
      <c r="H32" s="9"/>
      <c r="I32" s="9"/>
      <c r="J32" s="9"/>
    </row>
    <row r="33" spans="1:10" x14ac:dyDescent="0.25">
      <c r="A33" s="9"/>
      <c r="B33" s="8"/>
      <c r="C33" s="8"/>
      <c r="D33" s="8"/>
      <c r="E33" s="8"/>
      <c r="F33" s="9"/>
      <c r="G33" s="9"/>
      <c r="H33" s="9"/>
      <c r="I33" s="9"/>
      <c r="J33" s="9"/>
    </row>
    <row r="34" spans="1:10" x14ac:dyDescent="0.25">
      <c r="A34" s="9"/>
      <c r="B34" s="8"/>
      <c r="C34" s="8"/>
      <c r="D34" s="8"/>
      <c r="E34" s="8"/>
      <c r="F34" s="9"/>
      <c r="G34" s="9"/>
      <c r="H34" s="9"/>
      <c r="I34" s="9"/>
      <c r="J34" s="9"/>
    </row>
    <row r="35" spans="1:10" x14ac:dyDescent="0.25">
      <c r="A35" s="9"/>
      <c r="B35" s="8"/>
      <c r="C35" s="8"/>
      <c r="D35" s="8"/>
      <c r="E35" s="8"/>
      <c r="F35" s="9"/>
      <c r="G35" s="9"/>
      <c r="H35" s="9"/>
      <c r="I35" s="9"/>
      <c r="J35" s="9"/>
    </row>
    <row r="36" spans="1:10" x14ac:dyDescent="0.25">
      <c r="A36" s="9"/>
      <c r="B36" s="8"/>
      <c r="C36" s="8"/>
      <c r="D36" s="8"/>
      <c r="E36" s="8"/>
      <c r="F36" s="9"/>
      <c r="G36" s="9"/>
      <c r="H36" s="9"/>
      <c r="I36" s="9"/>
      <c r="J36" s="9"/>
    </row>
    <row r="37" spans="1:10" x14ac:dyDescent="0.25">
      <c r="A37" s="9"/>
      <c r="B37" s="8"/>
      <c r="C37" s="8"/>
      <c r="D37" s="8"/>
      <c r="E37" s="8"/>
      <c r="F37" s="9"/>
      <c r="G37" s="9"/>
      <c r="H37" s="9"/>
      <c r="I37" s="9"/>
      <c r="J37" s="9"/>
    </row>
    <row r="38" spans="1:10" x14ac:dyDescent="0.25">
      <c r="A38" s="9"/>
      <c r="B38" s="8"/>
      <c r="C38" s="8"/>
      <c r="D38" s="8"/>
      <c r="E38" s="8"/>
      <c r="F38" s="9"/>
      <c r="G38" s="9"/>
      <c r="H38" s="9"/>
      <c r="I38" s="9"/>
      <c r="J38" s="9"/>
    </row>
    <row r="39" spans="1:10" x14ac:dyDescent="0.25">
      <c r="A39" s="9"/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5">
      <c r="A40" s="9"/>
      <c r="B40" s="8"/>
      <c r="C40" s="8"/>
      <c r="D40" s="8"/>
      <c r="E40" s="8"/>
      <c r="F40" s="9"/>
      <c r="G40" s="9"/>
      <c r="H40" s="9"/>
      <c r="I40" s="9"/>
      <c r="J40" s="9"/>
    </row>
    <row r="41" spans="1:10" x14ac:dyDescent="0.25">
      <c r="A41" s="9"/>
      <c r="B41" s="8"/>
      <c r="C41" s="8"/>
      <c r="D41" s="8"/>
      <c r="E41" s="8"/>
      <c r="F41" s="9"/>
      <c r="G41" s="9"/>
      <c r="H41" s="9"/>
      <c r="I41" s="9"/>
      <c r="J41" s="9"/>
    </row>
    <row r="42" spans="1:10" x14ac:dyDescent="0.25">
      <c r="A42" s="9"/>
      <c r="B42" s="8"/>
      <c r="C42" s="8"/>
      <c r="D42" s="8"/>
      <c r="E42" s="8"/>
      <c r="F42" s="9"/>
      <c r="G42" s="9"/>
      <c r="H42" s="9"/>
      <c r="I42" s="9"/>
      <c r="J42" s="9"/>
    </row>
    <row r="43" spans="1:10" x14ac:dyDescent="0.25">
      <c r="A43" s="9"/>
      <c r="B43" s="8"/>
      <c r="C43" s="8"/>
      <c r="D43" s="8"/>
      <c r="E43" s="8"/>
      <c r="F43" s="9"/>
      <c r="G43" s="9"/>
      <c r="H43" s="9"/>
      <c r="I43" s="9"/>
      <c r="J43" s="9"/>
    </row>
    <row r="44" spans="1:10" x14ac:dyDescent="0.25">
      <c r="A44" s="9"/>
      <c r="B44" s="8"/>
      <c r="C44" s="8"/>
      <c r="D44" s="8"/>
      <c r="E44" s="8"/>
      <c r="F44" s="9"/>
      <c r="G44" s="9"/>
      <c r="H44" s="9"/>
      <c r="I44" s="9"/>
      <c r="J44" s="9"/>
    </row>
    <row r="45" spans="1:10" x14ac:dyDescent="0.25">
      <c r="A45" s="9"/>
      <c r="B45" s="8"/>
      <c r="C45" s="8"/>
      <c r="D45" s="8"/>
      <c r="E45" s="8"/>
      <c r="F45" s="9"/>
      <c r="G45" s="9"/>
      <c r="H45" s="9"/>
      <c r="I45" s="9"/>
      <c r="J45" s="9"/>
    </row>
    <row r="46" spans="1:10" ht="21" customHeight="1" x14ac:dyDescent="0.25">
      <c r="A46" s="60"/>
      <c r="B46" s="61" t="s">
        <v>33</v>
      </c>
      <c r="C46" s="62" t="s">
        <v>31</v>
      </c>
      <c r="D46" s="62"/>
      <c r="E46" s="62" t="s">
        <v>32</v>
      </c>
      <c r="F46" s="62"/>
      <c r="G46" s="63"/>
      <c r="H46" s="9"/>
      <c r="I46" s="9"/>
      <c r="J46" s="9"/>
    </row>
    <row r="48" spans="1:10" ht="13.8" thickBot="1" x14ac:dyDescent="0.3">
      <c r="A48" s="36"/>
      <c r="B48" s="35"/>
      <c r="C48" s="35"/>
      <c r="D48" s="35"/>
      <c r="E48" s="35"/>
      <c r="F48" s="36"/>
      <c r="G48" s="36"/>
      <c r="H48" s="36"/>
    </row>
    <row r="49" spans="1:8" x14ac:dyDescent="0.25">
      <c r="A49" s="36"/>
      <c r="B49" s="148" t="s">
        <v>7</v>
      </c>
      <c r="C49" s="149"/>
      <c r="D49" s="150"/>
      <c r="E49" s="36"/>
      <c r="F49" s="36"/>
      <c r="G49" s="36"/>
      <c r="H49" s="36"/>
    </row>
    <row r="50" spans="1:8" ht="26.4" x14ac:dyDescent="0.25">
      <c r="A50" s="36"/>
      <c r="B50" s="79" t="s">
        <v>0</v>
      </c>
      <c r="C50" s="38" t="s">
        <v>1</v>
      </c>
      <c r="D50" s="80" t="s">
        <v>4</v>
      </c>
      <c r="E50" s="36"/>
      <c r="F50" s="36"/>
      <c r="G50" s="36"/>
      <c r="H50" s="36"/>
    </row>
    <row r="51" spans="1:8" x14ac:dyDescent="0.25">
      <c r="A51" s="36"/>
      <c r="B51" s="81">
        <v>780</v>
      </c>
      <c r="C51" s="41">
        <v>2.4</v>
      </c>
      <c r="D51" s="82">
        <f t="shared" ref="D51:D59" si="0">C51*B51</f>
        <v>1872</v>
      </c>
      <c r="E51" s="36"/>
      <c r="F51" s="36"/>
      <c r="G51" s="36"/>
      <c r="H51" s="36"/>
    </row>
    <row r="52" spans="1:8" x14ac:dyDescent="0.25">
      <c r="A52" s="36"/>
      <c r="B52" s="83">
        <v>980</v>
      </c>
      <c r="C52" s="44">
        <v>2.4</v>
      </c>
      <c r="D52" s="84">
        <f t="shared" si="0"/>
        <v>2352</v>
      </c>
      <c r="E52" s="36"/>
      <c r="F52" s="36"/>
      <c r="G52" s="36"/>
      <c r="H52" s="36"/>
    </row>
    <row r="53" spans="1:8" x14ac:dyDescent="0.25">
      <c r="A53" s="36"/>
      <c r="B53" s="81">
        <v>1150</v>
      </c>
      <c r="C53" s="41">
        <v>2.46</v>
      </c>
      <c r="D53" s="82">
        <f t="shared" si="0"/>
        <v>2829</v>
      </c>
      <c r="E53" s="36"/>
      <c r="F53" s="36"/>
      <c r="G53" s="36"/>
      <c r="H53" s="36"/>
    </row>
    <row r="54" spans="1:8" x14ac:dyDescent="0.25">
      <c r="A54" s="36"/>
      <c r="B54" s="83">
        <v>1150</v>
      </c>
      <c r="C54" s="44">
        <v>2.59</v>
      </c>
      <c r="D54" s="84">
        <f t="shared" si="0"/>
        <v>2978.5</v>
      </c>
      <c r="E54" s="36"/>
      <c r="F54" s="36"/>
      <c r="G54" s="36"/>
      <c r="H54" s="36"/>
    </row>
    <row r="55" spans="1:8" x14ac:dyDescent="0.25">
      <c r="A55" s="36"/>
      <c r="B55" s="81">
        <v>980</v>
      </c>
      <c r="C55" s="41">
        <v>2.59</v>
      </c>
      <c r="D55" s="82">
        <f t="shared" si="0"/>
        <v>2538.1999999999998</v>
      </c>
      <c r="E55" s="36"/>
      <c r="F55" s="36"/>
      <c r="G55" s="36"/>
      <c r="H55" s="36"/>
    </row>
    <row r="56" spans="1:8" x14ac:dyDescent="0.25">
      <c r="A56" s="36"/>
      <c r="B56" s="83">
        <v>980</v>
      </c>
      <c r="C56" s="44">
        <v>2.4</v>
      </c>
      <c r="D56" s="84">
        <f t="shared" si="0"/>
        <v>2352</v>
      </c>
      <c r="E56" s="36"/>
      <c r="F56" s="36"/>
      <c r="G56" s="36"/>
      <c r="H56" s="36"/>
    </row>
    <row r="57" spans="1:8" x14ac:dyDescent="0.25">
      <c r="A57" s="36"/>
      <c r="B57" s="81">
        <v>980</v>
      </c>
      <c r="C57" s="41">
        <v>2.59</v>
      </c>
      <c r="D57" s="82">
        <f t="shared" si="0"/>
        <v>2538.1999999999998</v>
      </c>
      <c r="E57" s="36"/>
      <c r="F57" s="36"/>
      <c r="G57" s="36"/>
      <c r="H57" s="36"/>
    </row>
    <row r="58" spans="1:8" x14ac:dyDescent="0.25">
      <c r="A58" s="36"/>
      <c r="B58" s="83">
        <v>780</v>
      </c>
      <c r="C58" s="44">
        <v>2.59</v>
      </c>
      <c r="D58" s="84">
        <f t="shared" si="0"/>
        <v>2020.1999999999998</v>
      </c>
      <c r="E58" s="36"/>
      <c r="F58" s="36"/>
      <c r="G58" s="36"/>
      <c r="H58" s="36"/>
    </row>
    <row r="59" spans="1:8" ht="13.8" thickBot="1" x14ac:dyDescent="0.3">
      <c r="A59" s="36"/>
      <c r="B59" s="85">
        <v>780</v>
      </c>
      <c r="C59" s="86">
        <v>2.4</v>
      </c>
      <c r="D59" s="87">
        <f t="shared" si="0"/>
        <v>1872</v>
      </c>
      <c r="E59" s="36"/>
      <c r="F59" s="36"/>
      <c r="G59" s="36"/>
      <c r="H59" s="36"/>
    </row>
    <row r="60" spans="1:8" x14ac:dyDescent="0.25">
      <c r="A60" s="36"/>
      <c r="B60" s="78"/>
      <c r="C60" s="44"/>
      <c r="D60" s="78"/>
      <c r="E60" s="36"/>
      <c r="F60" s="36"/>
      <c r="G60" s="36"/>
      <c r="H60" s="36"/>
    </row>
    <row r="61" spans="1:8" x14ac:dyDescent="0.25">
      <c r="A61" s="36"/>
      <c r="B61" s="36"/>
      <c r="C61" s="36"/>
      <c r="D61" s="36"/>
      <c r="E61" s="36"/>
      <c r="F61" s="36"/>
      <c r="G61" s="36"/>
      <c r="H61" s="36"/>
    </row>
    <row r="62" spans="1:8" x14ac:dyDescent="0.25">
      <c r="A62" s="36"/>
      <c r="B62" s="36"/>
      <c r="C62" s="36"/>
      <c r="D62"/>
      <c r="E62"/>
    </row>
    <row r="63" spans="1:8" x14ac:dyDescent="0.25">
      <c r="A63" s="36"/>
      <c r="B63" s="36"/>
      <c r="C63" s="36"/>
      <c r="D63"/>
      <c r="E63"/>
    </row>
    <row r="64" spans="1:8" x14ac:dyDescent="0.25">
      <c r="A64" s="36"/>
      <c r="B64" s="36"/>
      <c r="C64" s="36"/>
      <c r="D64"/>
      <c r="E64"/>
    </row>
    <row r="65" spans="1:8" x14ac:dyDescent="0.25">
      <c r="A65" s="36"/>
      <c r="B65" s="36"/>
      <c r="C65" s="36"/>
      <c r="D65"/>
      <c r="E65"/>
    </row>
    <row r="66" spans="1:8" x14ac:dyDescent="0.25">
      <c r="B66"/>
      <c r="C66" s="36"/>
      <c r="D66"/>
      <c r="E66"/>
    </row>
    <row r="67" spans="1:8" x14ac:dyDescent="0.25">
      <c r="B67"/>
      <c r="C67" s="36"/>
      <c r="D67"/>
      <c r="E67"/>
    </row>
    <row r="68" spans="1:8" x14ac:dyDescent="0.25">
      <c r="B68"/>
      <c r="C68" s="36"/>
      <c r="D68"/>
      <c r="E68"/>
    </row>
    <row r="69" spans="1:8" x14ac:dyDescent="0.25">
      <c r="H69" s="36"/>
    </row>
    <row r="70" spans="1:8" x14ac:dyDescent="0.25">
      <c r="H70" s="36"/>
    </row>
    <row r="71" spans="1:8" x14ac:dyDescent="0.25">
      <c r="H71" s="36"/>
    </row>
    <row r="72" spans="1:8" x14ac:dyDescent="0.25">
      <c r="H72" s="36"/>
    </row>
    <row r="73" spans="1:8" x14ac:dyDescent="0.25">
      <c r="H73" s="36"/>
    </row>
    <row r="74" spans="1:8" x14ac:dyDescent="0.25">
      <c r="H74" s="36"/>
    </row>
  </sheetData>
  <sheetProtection sheet="1" objects="1" scenarios="1" selectLockedCells="1"/>
  <mergeCells count="10">
    <mergeCell ref="G14:J14"/>
    <mergeCell ref="A15:D15"/>
    <mergeCell ref="G15:J15"/>
    <mergeCell ref="B49:D49"/>
    <mergeCell ref="G11:J11"/>
    <mergeCell ref="A1:C1"/>
    <mergeCell ref="C2:E2"/>
    <mergeCell ref="G4:J4"/>
    <mergeCell ref="A5:B5"/>
    <mergeCell ref="G5:J5"/>
  </mergeCells>
  <phoneticPr fontId="26" type="noConversion"/>
  <printOptions horizontalCentered="1"/>
  <pageMargins left="0.62992125984251968" right="0.31496062992125984" top="0.98425196850393704" bottom="0.19685039370078741" header="0.6692913385826772" footer="0.15748031496062992"/>
  <pageSetup paperSize="11" scale="65" orientation="portrait" blackAndWhite="1" horizontalDpi="4294967293" verticalDpi="300" r:id="rId1"/>
  <headerFooter alignWithMargins="0">
    <oddHeader>&amp;CDevis de masse et centrage établi le :  &amp;D   à   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25793" r:id="rId4" name="Scroll Bar 1">
              <controlPr locked="0" defaultSize="0" autoPict="0">
                <anchor moveWithCells="1">
                  <from>
                    <xdr:col>0</xdr:col>
                    <xdr:colOff>693420</xdr:colOff>
                    <xdr:row>5</xdr:row>
                    <xdr:rowOff>15240</xdr:rowOff>
                  </from>
                  <to>
                    <xdr:col>1</xdr:col>
                    <xdr:colOff>358140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794" r:id="rId5" name="Scroll Bar 2">
              <controlPr locked="0" defaultSize="0" autoPict="0">
                <anchor moveWithCells="1">
                  <from>
                    <xdr:col>0</xdr:col>
                    <xdr:colOff>693420</xdr:colOff>
                    <xdr:row>6</xdr:row>
                    <xdr:rowOff>22860</xdr:rowOff>
                  </from>
                  <to>
                    <xdr:col>1</xdr:col>
                    <xdr:colOff>358140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795" r:id="rId6" name="Scroll Bar 3">
              <controlPr locked="0" defaultSize="0" autoPict="0">
                <anchor moveWithCells="1">
                  <from>
                    <xdr:col>0</xdr:col>
                    <xdr:colOff>685800</xdr:colOff>
                    <xdr:row>7</xdr:row>
                    <xdr:rowOff>22860</xdr:rowOff>
                  </from>
                  <to>
                    <xdr:col>1</xdr:col>
                    <xdr:colOff>350520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796" r:id="rId7" name="Scroll Bar 4">
              <controlPr locked="0" defaultSize="0" autoPict="0">
                <anchor moveWithCells="1">
                  <from>
                    <xdr:col>0</xdr:col>
                    <xdr:colOff>495300</xdr:colOff>
                    <xdr:row>8</xdr:row>
                    <xdr:rowOff>22860</xdr:rowOff>
                  </from>
                  <to>
                    <xdr:col>1</xdr:col>
                    <xdr:colOff>0</xdr:colOff>
                    <xdr:row>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797" r:id="rId8" name="Scroll Bar 5">
              <controlPr locked="0" defaultSize="0" autoPict="0">
                <anchor moveWithCells="1">
                  <from>
                    <xdr:col>0</xdr:col>
                    <xdr:colOff>800100</xdr:colOff>
                    <xdr:row>12</xdr:row>
                    <xdr:rowOff>7620</xdr:rowOff>
                  </from>
                  <to>
                    <xdr:col>1</xdr:col>
                    <xdr:colOff>525780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DA 20 FGNJI</vt:lpstr>
      <vt:lpstr>DA 20 FGNQA</vt:lpstr>
      <vt:lpstr>DA 20 FGNJG</vt:lpstr>
      <vt:lpstr>PA 28 FHLEM</vt:lpstr>
      <vt:lpstr>SR 20  FGXYP</vt:lpstr>
      <vt:lpstr>DA 40 NG FHOBB</vt:lpstr>
      <vt:lpstr>DA 40 FGNJZ</vt:lpstr>
      <vt:lpstr>DA 40 FGNJM</vt:lpstr>
      <vt:lpstr>'DA 20 FGNJG'!Zone_d_impression</vt:lpstr>
      <vt:lpstr>'DA 20 FGNJI'!Zone_d_impression</vt:lpstr>
      <vt:lpstr>'DA 20 FGNQA'!Zone_d_impression</vt:lpstr>
      <vt:lpstr>'DA 40 FGNJM'!Zone_d_impression</vt:lpstr>
      <vt:lpstr>'DA 40 FGNJZ'!Zone_d_impression</vt:lpstr>
      <vt:lpstr>'DA 40 NG FHOBB'!Zone_d_impression</vt:lpstr>
      <vt:lpstr>'PA 28 FHLEM'!Zone_d_impression</vt:lpstr>
      <vt:lpstr>'SR 20  FGXYP'!Zone_d_impression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</dc:creator>
  <cp:lastModifiedBy>Rebillard</cp:lastModifiedBy>
  <cp:lastPrinted>2012-08-18T08:07:20Z</cp:lastPrinted>
  <dcterms:created xsi:type="dcterms:W3CDTF">2000-03-04T17:58:43Z</dcterms:created>
  <dcterms:modified xsi:type="dcterms:W3CDTF">2015-05-19T14:13:25Z</dcterms:modified>
</cp:coreProperties>
</file>